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يانات المشروع والتعاقد" sheetId="1" state="visible" r:id="rId1"/>
    <sheet xmlns:r="http://schemas.openxmlformats.org/officeDocument/2006/relationships" name="مستخلص جاري (المالك)" sheetId="2" state="visible" r:id="rId2"/>
    <sheet xmlns:r="http://schemas.openxmlformats.org/officeDocument/2006/relationships" name="مستخلص ختامي" sheetId="3" state="visible" r:id="rId3"/>
    <sheet xmlns:r="http://schemas.openxmlformats.org/officeDocument/2006/relationships" name="مستخلص مقاول باطن" sheetId="4" state="visible" r:id="rId4"/>
    <sheet xmlns:r="http://schemas.openxmlformats.org/officeDocument/2006/relationships" name="كشف حصر كميات وتشوينات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EFF6FF"/>
        <bgColor rgb="00EFF6FF"/>
      </patternFill>
    </fill>
    <fill>
      <patternFill patternType="solid">
        <fgColor rgb="002A4E7C"/>
        <bgColor rgb="002A4E7C"/>
      </patternFill>
    </fill>
    <fill>
      <patternFill patternType="solid">
        <fgColor rgb="003B629B"/>
        <bgColor rgb="003B629B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F3C7"/>
        <bgColor rgb="00FEF3C7"/>
      </patternFill>
    </fill>
    <fill>
      <patternFill patternType="solid">
        <fgColor rgb="00059669"/>
        <bgColor rgb="00059669"/>
      </patternFill>
    </fill>
    <fill>
      <patternFill patternType="solid">
        <fgColor rgb="00ECFDF5"/>
        <bgColor rgb="00ECFDF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2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3" fontId="0" fillId="0" borderId="1" applyAlignment="1" pivotButton="0" quotePrefix="0" xfId="0">
      <alignment horizontal="center"/>
    </xf>
    <xf numFmtId="4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1" applyAlignment="1" pivotButton="0" quotePrefix="0" xfId="0">
      <alignment horizontal="right"/>
    </xf>
    <xf numFmtId="3" fontId="0" fillId="6" borderId="1" applyAlignment="1" pivotButton="0" quotePrefix="0" xfId="0">
      <alignment horizontal="center"/>
    </xf>
    <xf numFmtId="4" fontId="0" fillId="6" borderId="1" applyAlignment="1" pivotButton="0" quotePrefix="0" xfId="0">
      <alignment horizontal="right"/>
    </xf>
    <xf numFmtId="164" fontId="0" fillId="6" borderId="1" applyAlignment="1" pivotButton="0" quotePrefix="0" xfId="0">
      <alignment horizontal="center"/>
    </xf>
    <xf numFmtId="4" fontId="0" fillId="6" borderId="1" applyAlignment="1" pivotButton="0" quotePrefix="0" xfId="0">
      <alignment horizontal="center"/>
    </xf>
    <xf numFmtId="0" fontId="2" fillId="7" borderId="1" applyAlignment="1" pivotButton="0" quotePrefix="0" xfId="0">
      <alignment horizontal="center"/>
    </xf>
    <xf numFmtId="4" fontId="2" fillId="7" borderId="1" pivotButton="0" quotePrefix="0" xfId="0"/>
    <xf numFmtId="0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2" fillId="7" borderId="1" applyAlignment="1" pivotButton="0" quotePrefix="0" xfId="0">
      <alignment horizontal="right"/>
    </xf>
    <xf numFmtId="4" fontId="2" fillId="7" borderId="1" applyAlignment="1" pivotButton="0" quotePrefix="0" xfId="0">
      <alignment horizontal="right"/>
    </xf>
    <xf numFmtId="0" fontId="2" fillId="8" borderId="1" applyAlignment="1" pivotButton="0" quotePrefix="0" xfId="0">
      <alignment horizontal="right"/>
    </xf>
    <xf numFmtId="4" fontId="2" fillId="8" borderId="1" applyAlignment="1" pivotButton="0" quotePrefix="0" xfId="0">
      <alignment horizontal="right"/>
    </xf>
    <xf numFmtId="0" fontId="4" fillId="9" borderId="1" applyAlignment="1" pivotButton="0" quotePrefix="0" xfId="0">
      <alignment horizontal="right"/>
    </xf>
    <xf numFmtId="4" fontId="4" fillId="9" borderId="1" applyAlignment="1" pivotButton="0" quotePrefix="0" xfId="0">
      <alignment horizontal="right"/>
    </xf>
    <xf numFmtId="0" fontId="4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right"/>
    </xf>
    <xf numFmtId="0" fontId="0" fillId="7" borderId="1" applyAlignment="1" pivotButton="0" quotePrefix="0" xfId="0">
      <alignment horizontal="center"/>
    </xf>
    <xf numFmtId="0" fontId="4" fillId="7" borderId="1" applyAlignment="1" pivotButton="0" quotePrefix="0" xfId="0">
      <alignment horizontal="right"/>
    </xf>
    <xf numFmtId="4" fontId="4" fillId="7" borderId="1" applyAlignment="1" pivotButton="0" quotePrefix="0" xfId="0">
      <alignment horizontal="right"/>
    </xf>
    <xf numFmtId="0" fontId="0" fillId="7" borderId="1" applyAlignment="1" pivotButton="0" quotePrefix="0" xfId="0">
      <alignment horizontal="right"/>
    </xf>
    <xf numFmtId="0" fontId="0" fillId="8" borderId="1" applyAlignment="1" pivotButton="0" quotePrefix="0" xfId="0">
      <alignment horizontal="center"/>
    </xf>
    <xf numFmtId="0" fontId="0" fillId="8" borderId="1" applyAlignment="1" pivotButton="0" quotePrefix="0" xfId="0">
      <alignment horizontal="right"/>
    </xf>
    <xf numFmtId="0" fontId="0" fillId="9" borderId="1" applyAlignment="1" pivotButton="0" quotePrefix="0" xfId="0">
      <alignment horizontal="center"/>
    </xf>
    <xf numFmtId="0" fontId="0" fillId="9" borderId="1" applyAlignment="1" pivotButton="0" quotePrefix="0" xfId="0">
      <alignment horizontal="right"/>
    </xf>
    <xf numFmtId="0" fontId="0" fillId="10" borderId="1" applyAlignment="1" pivotButton="0" quotePrefix="0" xfId="0">
      <alignment horizontal="center"/>
    </xf>
    <xf numFmtId="0" fontId="2" fillId="10" borderId="1" applyAlignment="1" pivotButton="0" quotePrefix="0" xfId="0">
      <alignment horizontal="right"/>
    </xf>
    <xf numFmtId="4" fontId="2" fillId="10" borderId="1" applyAlignment="1" pivotButton="0" quotePrefix="0" xfId="0">
      <alignment horizontal="right"/>
    </xf>
    <xf numFmtId="0" fontId="0" fillId="10" borderId="1" applyAlignment="1" pivotButton="0" quotePrefix="0" xfId="0">
      <alignment horizontal="right"/>
    </xf>
    <xf numFmtId="3" fontId="0" fillId="0" borderId="1" applyAlignment="1" pivotButton="0" quotePrefix="0" xfId="0">
      <alignment horizontal="right"/>
    </xf>
    <xf numFmtId="4" fontId="2" fillId="8" borderId="1" pivotButton="0" quotePrefix="0" xfId="0"/>
    <xf numFmtId="4" fontId="4" fillId="9" borderId="1" pivotButton="0" quotePrefix="0" xfId="0"/>
    <xf numFmtId="3" fontId="0" fillId="6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rightToLeft="1"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28" customWidth="1" min="3" max="3"/>
    <col width="38" customWidth="1" min="4" max="4"/>
  </cols>
  <sheetData>
    <row r="1" ht="35" customHeight="1">
      <c r="A1" s="1" t="inlineStr">
        <is>
          <t>بيانات المشروع والتعاقد الأساسية (مستخلصات المقاولات 2026)</t>
        </is>
      </c>
    </row>
    <row r="3" ht="25" customHeight="1">
      <c r="A3" s="2" t="inlineStr">
        <is>
          <t>اسم المشروع:</t>
        </is>
      </c>
      <c r="B3" s="3" t="inlineStr">
        <is>
          <t>مشروع إنشاء برج سكني وتجاري (أبراج الأندلس)</t>
        </is>
      </c>
      <c r="C3" s="2" t="inlineStr">
        <is>
          <t>رقم العقد:</t>
        </is>
      </c>
      <c r="D3" s="3" t="inlineStr">
        <is>
          <t>CNT-2026-089</t>
        </is>
      </c>
    </row>
    <row r="4" ht="25" customHeight="1">
      <c r="A4" s="2" t="inlineStr">
        <is>
          <t>جهة الإسناد (المالك):</t>
        </is>
      </c>
      <c r="B4" s="3" t="inlineStr">
        <is>
          <t>شركة التطوير العقاري المتقدمة</t>
        </is>
      </c>
      <c r="C4" s="2" t="inlineStr">
        <is>
          <t>تاريخ توقيع العقد:</t>
        </is>
      </c>
      <c r="D4" s="3" t="inlineStr">
        <is>
          <t>2026-01-15</t>
        </is>
      </c>
    </row>
    <row r="5" ht="25" customHeight="1">
      <c r="A5" s="2" t="inlineStr">
        <is>
          <t>الاستشاري المشرف:</t>
        </is>
      </c>
      <c r="B5" s="3" t="inlineStr">
        <is>
          <t>مكتب دار العمارة للاستشارات الهندسية</t>
        </is>
      </c>
      <c r="C5" s="2" t="inlineStr">
        <is>
          <t>مدة التنفيذ المعتمدة:</t>
        </is>
      </c>
      <c r="D5" s="3" t="inlineStr">
        <is>
          <t>18 شهر</t>
        </is>
      </c>
    </row>
    <row r="6" ht="25" customHeight="1">
      <c r="A6" s="2" t="inlineStr">
        <is>
          <t>المقاول العام المنفذ:</t>
        </is>
      </c>
      <c r="B6" s="3" t="inlineStr">
        <is>
          <t>شركة بابل للإنشاءات والمقاولات العامة</t>
        </is>
      </c>
      <c r="C6" s="2" t="inlineStr">
        <is>
          <t>تاريخ استلام الموقع:</t>
        </is>
      </c>
      <c r="D6" s="3" t="inlineStr">
        <is>
          <t>2026-02-01</t>
        </is>
      </c>
    </row>
    <row r="7" ht="25" customHeight="1">
      <c r="A7" s="2" t="inlineStr">
        <is>
          <t>مقاول الباطن (إن وجد):</t>
        </is>
      </c>
      <c r="B7" s="3" t="inlineStr">
        <is>
          <t>مؤسسة الأفق للأعمال الكهروميكانيكية</t>
        </is>
      </c>
      <c r="C7" s="2" t="inlineStr">
        <is>
          <t>تاريخ انتهاء المشروع التعاقدي:</t>
        </is>
      </c>
      <c r="D7" s="3" t="inlineStr">
        <is>
          <t>2027-08-01</t>
        </is>
      </c>
    </row>
    <row r="8" ht="25" customHeight="1">
      <c r="A8" s="2" t="inlineStr">
        <is>
          <t>قيمة العقد الإجمالية:</t>
        </is>
      </c>
      <c r="B8" s="4" t="n">
        <v>12500000</v>
      </c>
      <c r="C8" s="2" t="inlineStr">
        <is>
          <t>العملة المستخدمة:</t>
        </is>
      </c>
      <c r="D8" s="3" t="inlineStr">
        <is>
          <t>ريال سعودي / جنيه</t>
        </is>
      </c>
    </row>
    <row r="9" ht="25" customHeight="1">
      <c r="A9" s="2" t="inlineStr">
        <is>
          <t>نسبة الدفعة المقدمة %:</t>
        </is>
      </c>
      <c r="B9" s="5" t="n">
        <v>0.1</v>
      </c>
      <c r="C9" s="2" t="inlineStr">
        <is>
          <t>طريقة استرداد الدفعة:</t>
        </is>
      </c>
      <c r="D9" s="3" t="inlineStr">
        <is>
          <t>تخصم 10% من كل مستخلص جاري</t>
        </is>
      </c>
    </row>
    <row r="10" ht="25" customHeight="1">
      <c r="A10" s="2" t="inlineStr">
        <is>
          <t>نسبة ضمان الأعمال (حسن التنفيذ) %:</t>
        </is>
      </c>
      <c r="B10" s="5" t="n">
        <v>0.05</v>
      </c>
      <c r="C10" s="2" t="inlineStr">
        <is>
          <t>موعد رد الضمان:</t>
        </is>
      </c>
      <c r="D10" s="3" t="inlineStr">
        <is>
          <t>50% عند التسليم الابتدائي والباقي بالنهائي</t>
        </is>
      </c>
    </row>
    <row r="11" ht="25" customHeight="1">
      <c r="A11" s="2" t="inlineStr">
        <is>
          <t>نسبة ضريبة القيمة المضافة %:</t>
        </is>
      </c>
      <c r="B11" s="5" t="n">
        <v>0.15</v>
      </c>
      <c r="C11" s="2" t="inlineStr">
        <is>
          <t>الرقم الضريبي للمقاول:</t>
        </is>
      </c>
      <c r="D11" s="3" t="inlineStr">
        <is>
          <t>310123456700003</t>
        </is>
      </c>
    </row>
    <row r="12" ht="25" customHeight="1">
      <c r="A12" s="2" t="inlineStr">
        <is>
          <t>نسبة صرف التشوينات بالموقع %:</t>
        </is>
      </c>
      <c r="B12" s="5" t="n">
        <v>0.75</v>
      </c>
      <c r="C12" s="2" t="inlineStr">
        <is>
          <t>طريقة حساب الإنجاز:</t>
        </is>
      </c>
      <c r="D12" s="3" t="inlineStr">
        <is>
          <t>تراكمي حتى تاريخ المستخلص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0" customWidth="1" min="3" max="3"/>
    <col width="16" customWidth="1" min="4" max="4"/>
    <col width="16" customWidth="1" min="5" max="5"/>
    <col width="12" customWidth="1" min="6" max="6"/>
    <col width="12" customWidth="1" min="7" max="7"/>
    <col width="14" customWidth="1" min="8" max="8"/>
    <col width="14" customWidth="1" min="9" max="9"/>
    <col width="20" customWidth="1" min="10" max="10"/>
    <col width="24" customWidth="1" min="11" max="11"/>
  </cols>
  <sheetData>
    <row r="1" ht="35" customHeight="1">
      <c r="A1" s="1" t="inlineStr">
        <is>
          <t>مستخلص أعمال جاري رقم (3) - مشروع أبراج الأندلس 2026</t>
        </is>
      </c>
    </row>
    <row r="2">
      <c r="A2" s="6" t="inlineStr">
        <is>
          <t>عن الفترة من: 2026-03-01 إلى 2026-03-31</t>
        </is>
      </c>
      <c r="G2" s="6" t="inlineStr">
        <is>
          <t>قيمة العقد: 12,500,000.00 | نسبة الدفعة المقدمة: 10% | ضمان الأعمال: 5%</t>
        </is>
      </c>
    </row>
    <row r="4" ht="24" customHeight="1">
      <c r="A4" s="7" t="inlineStr">
        <is>
          <t>م</t>
        </is>
      </c>
      <c r="B4" s="7" t="inlineStr">
        <is>
          <t>بيان وتوصيف البند</t>
        </is>
      </c>
      <c r="C4" s="7" t="inlineStr">
        <is>
          <t>الوحدة</t>
        </is>
      </c>
      <c r="D4" s="7" t="inlineStr">
        <is>
          <t>الكمية التعاقدية</t>
        </is>
      </c>
      <c r="E4" s="7" t="inlineStr">
        <is>
          <t>فئة البند (السعر)</t>
        </is>
      </c>
      <c r="F4" s="7" t="inlineStr">
        <is>
          <t>الكميات المنفذة</t>
        </is>
      </c>
      <c r="G4" s="8" t="n"/>
      <c r="H4" s="8" t="n"/>
      <c r="I4" s="7" t="inlineStr">
        <is>
          <t>نسبة الإنجاز %</t>
        </is>
      </c>
      <c r="J4" s="7" t="inlineStr">
        <is>
          <t>قيمة الأعمال الحالية</t>
        </is>
      </c>
      <c r="K4" s="7" t="inlineStr">
        <is>
          <t>إجمالي قيمة الأعمال التراكمية</t>
        </is>
      </c>
    </row>
    <row r="5" ht="24" customHeight="1">
      <c r="A5" s="8" t="n"/>
      <c r="B5" s="8" t="n"/>
      <c r="C5" s="8" t="n"/>
      <c r="D5" s="8" t="n"/>
      <c r="E5" s="8" t="n"/>
      <c r="F5" s="9" t="inlineStr">
        <is>
          <t>سابقة</t>
        </is>
      </c>
      <c r="G5" s="9" t="inlineStr">
        <is>
          <t>حالية</t>
        </is>
      </c>
      <c r="H5" s="9" t="inlineStr">
        <is>
          <t>إجمالية</t>
        </is>
      </c>
      <c r="I5" s="8" t="n"/>
      <c r="J5" s="8" t="n"/>
      <c r="K5" s="8" t="n"/>
    </row>
    <row r="6" ht="24" customHeight="1">
      <c r="A6" s="10" t="n">
        <v>1</v>
      </c>
      <c r="B6" s="11" t="inlineStr">
        <is>
          <t>أعمال حفر الموقع في تربة صخرية ومتوسطة ونقل المخلفات للمقالب العمومية</t>
        </is>
      </c>
      <c r="C6" s="10" t="inlineStr">
        <is>
          <t>م3</t>
        </is>
      </c>
      <c r="D6" s="12" t="n">
        <v>12000</v>
      </c>
      <c r="E6" s="13" t="n">
        <v>35</v>
      </c>
      <c r="F6" s="12" t="n">
        <v>8000</v>
      </c>
      <c r="G6" s="12" t="n">
        <v>3500</v>
      </c>
      <c r="H6" s="12">
        <f>F6+G6</f>
        <v/>
      </c>
      <c r="I6" s="14">
        <f>H6/D6</f>
        <v/>
      </c>
      <c r="J6" s="13">
        <f>G6*E6</f>
        <v/>
      </c>
      <c r="K6" s="13">
        <f>H6*E6</f>
        <v/>
      </c>
    </row>
    <row r="7" ht="24" customHeight="1">
      <c r="A7" s="15" t="n">
        <v>2</v>
      </c>
      <c r="B7" s="16" t="inlineStr">
        <is>
          <t>أعمال إحلال بتربة رملية متدرجة مع الدمك والاختبار المعملي بسمك 50 سم</t>
        </is>
      </c>
      <c r="C7" s="15" t="inlineStr">
        <is>
          <t>م3</t>
        </is>
      </c>
      <c r="D7" s="17" t="n">
        <v>3000</v>
      </c>
      <c r="E7" s="18" t="n">
        <v>55</v>
      </c>
      <c r="F7" s="17" t="n">
        <v>2500</v>
      </c>
      <c r="G7" s="17" t="n">
        <v>500</v>
      </c>
      <c r="H7" s="17">
        <f>F7+G7</f>
        <v/>
      </c>
      <c r="I7" s="19">
        <f>H7/D7</f>
        <v/>
      </c>
      <c r="J7" s="18">
        <f>G7*E7</f>
        <v/>
      </c>
      <c r="K7" s="18">
        <f>H7*E7</f>
        <v/>
      </c>
    </row>
    <row r="8" ht="24" customHeight="1">
      <c r="A8" s="10" t="n">
        <v>3</v>
      </c>
      <c r="B8" s="11" t="inlineStr">
        <is>
          <t>أعمال خرسانة عادية للفرشات والأساسات سمك 10 سم ومقاومة 200 كجم/سم2</t>
        </is>
      </c>
      <c r="C8" s="10" t="inlineStr">
        <is>
          <t>م3</t>
        </is>
      </c>
      <c r="D8" s="12" t="n">
        <v>850</v>
      </c>
      <c r="E8" s="13" t="n">
        <v>380</v>
      </c>
      <c r="F8" s="12" t="n">
        <v>600</v>
      </c>
      <c r="G8" s="12" t="n">
        <v>250</v>
      </c>
      <c r="H8" s="12">
        <f>F8+G8</f>
        <v/>
      </c>
      <c r="I8" s="14">
        <f>H8/D8</f>
        <v/>
      </c>
      <c r="J8" s="13">
        <f>G8*E8</f>
        <v/>
      </c>
      <c r="K8" s="13">
        <f>H8*E8</f>
        <v/>
      </c>
    </row>
    <row r="9" ht="24" customHeight="1">
      <c r="A9" s="15" t="n">
        <v>4</v>
      </c>
      <c r="B9" s="16" t="inlineStr">
        <is>
          <t>أعمال خرسانة مسلحة للأساسات والميدات باستخدام أسمنت مقاوم للملوحة SRC</t>
        </is>
      </c>
      <c r="C9" s="15" t="inlineStr">
        <is>
          <t>م3</t>
        </is>
      </c>
      <c r="D9" s="17" t="n">
        <v>1400</v>
      </c>
      <c r="E9" s="18" t="n">
        <v>620</v>
      </c>
      <c r="F9" s="17" t="n">
        <v>800</v>
      </c>
      <c r="G9" s="17" t="n">
        <v>450</v>
      </c>
      <c r="H9" s="17">
        <f>F9+G9</f>
        <v/>
      </c>
      <c r="I9" s="19">
        <f>H9/D9</f>
        <v/>
      </c>
      <c r="J9" s="18">
        <f>G9*E9</f>
        <v/>
      </c>
      <c r="K9" s="18">
        <f>H9*E9</f>
        <v/>
      </c>
    </row>
    <row r="10" ht="24" customHeight="1">
      <c r="A10" s="10" t="n">
        <v>5</v>
      </c>
      <c r="B10" s="11" t="inlineStr">
        <is>
          <t>أعمال خرسانة مسلحة للأعمدة وحوائط القص الدور الأرضي</t>
        </is>
      </c>
      <c r="C10" s="10" t="inlineStr">
        <is>
          <t>م3</t>
        </is>
      </c>
      <c r="D10" s="12" t="n">
        <v>350</v>
      </c>
      <c r="E10" s="13" t="n">
        <v>780</v>
      </c>
      <c r="F10" s="12" t="n">
        <v>150</v>
      </c>
      <c r="G10" s="12" t="n">
        <v>180</v>
      </c>
      <c r="H10" s="12">
        <f>F10+G10</f>
        <v/>
      </c>
      <c r="I10" s="14">
        <f>H10/D10</f>
        <v/>
      </c>
      <c r="J10" s="13">
        <f>G10*E10</f>
        <v/>
      </c>
      <c r="K10" s="13">
        <f>H10*E10</f>
        <v/>
      </c>
    </row>
    <row r="11" ht="24" customHeight="1">
      <c r="A11" s="15" t="n">
        <v>6</v>
      </c>
      <c r="B11" s="16" t="inlineStr">
        <is>
          <t>أعمال خرسانة مسلحة للأسقف والكمرات الدور الأرضي والأول</t>
        </is>
      </c>
      <c r="C11" s="15" t="inlineStr">
        <is>
          <t>م3</t>
        </is>
      </c>
      <c r="D11" s="17" t="n">
        <v>950</v>
      </c>
      <c r="E11" s="18" t="n">
        <v>750</v>
      </c>
      <c r="F11" s="17" t="n">
        <v>300</v>
      </c>
      <c r="G11" s="17" t="n">
        <v>400</v>
      </c>
      <c r="H11" s="17">
        <f>F11+G11</f>
        <v/>
      </c>
      <c r="I11" s="19">
        <f>H11/D11</f>
        <v/>
      </c>
      <c r="J11" s="18">
        <f>G11*E11</f>
        <v/>
      </c>
      <c r="K11" s="18">
        <f>H11*E11</f>
        <v/>
      </c>
    </row>
    <row r="12" ht="24" customHeight="1">
      <c r="A12" s="10" t="n">
        <v>7</v>
      </c>
      <c r="B12" s="11" t="inlineStr">
        <is>
          <t>أعمال مباني من الطوب الأسمنتي المصمت والمفرغ سمك 20 سم</t>
        </is>
      </c>
      <c r="C12" s="10" t="inlineStr">
        <is>
          <t>م2</t>
        </is>
      </c>
      <c r="D12" s="12" t="n">
        <v>4500</v>
      </c>
      <c r="E12" s="13" t="n">
        <v>65</v>
      </c>
      <c r="F12" s="12" t="n">
        <v>1200</v>
      </c>
      <c r="G12" s="12" t="n">
        <v>1800</v>
      </c>
      <c r="H12" s="12">
        <f>F12+G12</f>
        <v/>
      </c>
      <c r="I12" s="14">
        <f>H12/D12</f>
        <v/>
      </c>
      <c r="J12" s="13">
        <f>G12*E12</f>
        <v/>
      </c>
      <c r="K12" s="13">
        <f>H12*E12</f>
        <v/>
      </c>
    </row>
    <row r="13" ht="24" customHeight="1">
      <c r="A13" s="15" t="n">
        <v>8</v>
      </c>
      <c r="B13" s="16" t="inlineStr">
        <is>
          <t>أعمال بياض ومحارة داخلية للأسقف والحوائط شاملة الشبك والطرطشة</t>
        </is>
      </c>
      <c r="C13" s="15" t="inlineStr">
        <is>
          <t>م2</t>
        </is>
      </c>
      <c r="D13" s="17" t="n">
        <v>9000</v>
      </c>
      <c r="E13" s="18" t="n">
        <v>38</v>
      </c>
      <c r="F13" s="17" t="n">
        <v>0</v>
      </c>
      <c r="G13" s="17" t="n">
        <v>2500</v>
      </c>
      <c r="H13" s="17">
        <f>F13+G13</f>
        <v/>
      </c>
      <c r="I13" s="19">
        <f>H13/D13</f>
        <v/>
      </c>
      <c r="J13" s="18">
        <f>G13*E13</f>
        <v/>
      </c>
      <c r="K13" s="18">
        <f>H13*E13</f>
        <v/>
      </c>
    </row>
    <row r="14" ht="24" customHeight="1">
      <c r="A14" s="10" t="n">
        <v>9</v>
      </c>
      <c r="B14" s="11" t="inlineStr">
        <is>
          <t>أعمال عزل رطوبة وحرارة للأساسات والرقاب بالبيتومين المؤكسد والممبراين</t>
        </is>
      </c>
      <c r="C14" s="10" t="inlineStr">
        <is>
          <t>م2</t>
        </is>
      </c>
      <c r="D14" s="12" t="n">
        <v>2200</v>
      </c>
      <c r="E14" s="13" t="n">
        <v>45</v>
      </c>
      <c r="F14" s="12" t="n">
        <v>1500</v>
      </c>
      <c r="G14" s="12" t="n">
        <v>700</v>
      </c>
      <c r="H14" s="12">
        <f>F14+G14</f>
        <v/>
      </c>
      <c r="I14" s="14">
        <f>H14/D14</f>
        <v/>
      </c>
      <c r="J14" s="13">
        <f>G14*E14</f>
        <v/>
      </c>
      <c r="K14" s="13">
        <f>H14*E14</f>
        <v/>
      </c>
    </row>
    <row r="15" ht="24" customHeight="1">
      <c r="A15" s="15" t="n">
        <v>10</v>
      </c>
      <c r="B15" s="16" t="inlineStr">
        <is>
          <t>أعمال التمديدات الكهربائية والصواعد ومواسير PVC المغذية للأدوار</t>
        </is>
      </c>
      <c r="C15" s="15" t="inlineStr">
        <is>
          <t>مقطوعية</t>
        </is>
      </c>
      <c r="D15" s="20" t="n">
        <v>1</v>
      </c>
      <c r="E15" s="18" t="n">
        <v>450000</v>
      </c>
      <c r="F15" s="20" t="n">
        <v>0.2</v>
      </c>
      <c r="G15" s="20" t="n">
        <v>0.3</v>
      </c>
      <c r="H15" s="20">
        <f>F15+G15</f>
        <v/>
      </c>
      <c r="I15" s="19">
        <f>H15/D15</f>
        <v/>
      </c>
      <c r="J15" s="18">
        <f>G15*E15</f>
        <v/>
      </c>
      <c r="K15" s="18">
        <f>H15*E15</f>
        <v/>
      </c>
    </row>
    <row r="16" ht="26" customHeight="1">
      <c r="A16" s="21" t="inlineStr">
        <is>
          <t>إجمالي قيمة الأعمال المنفذة (Subtotal)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22">
        <f>SUM(J6:J15)</f>
        <v/>
      </c>
      <c r="K16" s="22">
        <f>SUM(K6:K15)</f>
        <v/>
      </c>
    </row>
    <row r="17" ht="25" customHeight="1">
      <c r="A17" s="23" t="inlineStr">
        <is>
          <t>يضاف: قيمة تشوينات المواد المعتمدة بالموقع (بنسبة 75%)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24">
        <f>'كشف حصر كميات وتشوينات'!G14</f>
        <v/>
      </c>
    </row>
    <row r="18" ht="25" customHeight="1">
      <c r="A18" s="25" t="inlineStr">
        <is>
          <t>إجمالي الأعمال شاملة التشوينات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26">
        <f>K16+K17</f>
        <v/>
      </c>
    </row>
    <row r="19" ht="25" customHeight="1">
      <c r="A19" s="27" t="inlineStr">
        <is>
          <t>يخصم: استرداد الدفعة المقدمة (10% من إجمالي الأعمال)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28">
        <f>-K18*0.10</f>
        <v/>
      </c>
    </row>
    <row r="20" ht="25" customHeight="1">
      <c r="A20" s="27" t="inlineStr">
        <is>
          <t>يخصم: تأمين ضمان الأعمال / حسن التنفيذ (5%)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28">
        <f>-K18*0.05</f>
        <v/>
      </c>
    </row>
    <row r="21" ht="25" customHeight="1">
      <c r="A21" s="27" t="inlineStr">
        <is>
          <t>يخصم: استقطاعات جزائية / غرامات تأخير ومخالفات أمن وسلامة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28" t="n">
        <v>-5000</v>
      </c>
    </row>
    <row r="22" ht="25" customHeight="1">
      <c r="A22" s="25" t="inlineStr">
        <is>
          <t>صافي قيمة الأعمال التراكمية بعد الاستقطاعات وقبل الضريبة</t>
        </is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26">
        <f>K18+K19+K20+K21</f>
        <v/>
      </c>
    </row>
    <row r="23" ht="25" customHeight="1">
      <c r="A23" s="23" t="inlineStr">
        <is>
          <t>يضاف: ضريبة القيمة المضافة VAT بنسبة 15%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24">
        <f>K22*0.15</f>
        <v/>
      </c>
    </row>
    <row r="24" ht="25" customHeight="1">
      <c r="A24" s="25" t="inlineStr">
        <is>
          <t>إجمالي الاستحقاق التراكمي للمقاول شامل الضريبة حتى تاريخه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26">
        <f>K22+K23</f>
        <v/>
      </c>
    </row>
    <row r="25" ht="25" customHeight="1">
      <c r="A25" s="27" t="inlineStr">
        <is>
          <t>يخصم: صافي ما سبق صرفه بالمستخلصات السابقة (المستخلص 1 + 2)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28" t="n">
        <v>-1280000</v>
      </c>
    </row>
    <row r="26" ht="25" customHeight="1">
      <c r="A26" s="29" t="inlineStr">
        <is>
          <t>صافي المبلغ المستحق صرفه للمقاول في المستخلص الحالي (Net Payable)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30">
        <f>K24+K25</f>
        <v/>
      </c>
    </row>
    <row r="28" ht="25" customHeight="1">
      <c r="A28" s="31" t="inlineStr">
        <is>
          <t>اعتمادات وتوقيعات أطراف المشروع</t>
        </is>
      </c>
    </row>
    <row r="29">
      <c r="A29" s="32" t="inlineStr">
        <is>
          <t>مهندس الموقع (المقاول)</t>
        </is>
      </c>
      <c r="B29" s="8" t="n"/>
      <c r="C29" s="8" t="n"/>
      <c r="D29" s="32" t="inlineStr">
        <is>
          <t>المهندس الاستشاري المشرف</t>
        </is>
      </c>
      <c r="E29" s="8" t="n"/>
      <c r="F29" s="8" t="n"/>
      <c r="G29" s="32" t="inlineStr">
        <is>
          <t>المراجع المالي / الحسابات</t>
        </is>
      </c>
      <c r="H29" s="8" t="n"/>
      <c r="I29" s="8" t="n"/>
      <c r="J29" s="32" t="inlineStr">
        <is>
          <t>مدير عام إدارة المشاريع (المالك)</t>
        </is>
      </c>
      <c r="K29" s="8" t="n"/>
    </row>
    <row r="30">
      <c r="A30" s="33" t="inlineStr">
        <is>
          <t>التوقيع: ........................
التاريخ: ..... / ..... / 2026م</t>
        </is>
      </c>
      <c r="B30" s="8" t="n"/>
      <c r="C30" s="8" t="n"/>
      <c r="D30" s="33" t="inlineStr">
        <is>
          <t>التوقيع: ........................
التاريخ: ..... / ..... / 2026م</t>
        </is>
      </c>
      <c r="E30" s="8" t="n"/>
      <c r="F30" s="8" t="n"/>
      <c r="G30" s="33" t="inlineStr">
        <is>
          <t>التوقيع: ........................
التاريخ: ..... / ..... / 2026م</t>
        </is>
      </c>
      <c r="H30" s="8" t="n"/>
      <c r="I30" s="8" t="n"/>
      <c r="J30" s="33" t="inlineStr">
        <is>
          <t>التوقيع: ........................
التاريخ: ..... / ..... / 2026م</t>
        </is>
      </c>
      <c r="K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</sheetData>
  <mergeCells count="32">
    <mergeCell ref="A23:J23"/>
    <mergeCell ref="J29:K29"/>
    <mergeCell ref="A22:J22"/>
    <mergeCell ref="C4:C5"/>
    <mergeCell ref="A17:J17"/>
    <mergeCell ref="E4:E5"/>
    <mergeCell ref="G2:K2"/>
    <mergeCell ref="D30:F31"/>
    <mergeCell ref="A20:J20"/>
    <mergeCell ref="A1:K1"/>
    <mergeCell ref="A19:J19"/>
    <mergeCell ref="J30:K31"/>
    <mergeCell ref="A30:C31"/>
    <mergeCell ref="D4:D5"/>
    <mergeCell ref="J4:J5"/>
    <mergeCell ref="A24:J24"/>
    <mergeCell ref="A29:C29"/>
    <mergeCell ref="G29:I29"/>
    <mergeCell ref="D29:F29"/>
    <mergeCell ref="A4:A5"/>
    <mergeCell ref="I4:I5"/>
    <mergeCell ref="K4:K5"/>
    <mergeCell ref="F4:H4"/>
    <mergeCell ref="A25:J25"/>
    <mergeCell ref="B4:B5"/>
    <mergeCell ref="A18:J18"/>
    <mergeCell ref="G30:I31"/>
    <mergeCell ref="A21:J21"/>
    <mergeCell ref="A28:K28"/>
    <mergeCell ref="A26:J26"/>
    <mergeCell ref="A2:D2"/>
    <mergeCell ref="A16:I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5" customWidth="1" min="3" max="3"/>
    <col width="35" customWidth="1" min="4" max="4"/>
  </cols>
  <sheetData>
    <row r="1" ht="35" customHeight="1">
      <c r="A1" s="1" t="inlineStr">
        <is>
          <t>نموذج المستخلص الختامي وإخلاء الطرف وتسوية المشروع (Final Certificate)</t>
        </is>
      </c>
    </row>
    <row r="2" ht="26" customHeight="1">
      <c r="A2" s="34" t="inlineStr">
        <is>
          <t>م</t>
        </is>
      </c>
      <c r="B2" s="34" t="inlineStr">
        <is>
          <t>بيان التسوية الختامية للمشروع</t>
        </is>
      </c>
      <c r="C2" s="34" t="inlineStr">
        <is>
          <t>القيمة (ريال / جنيه)</t>
        </is>
      </c>
      <c r="D2" s="34" t="inlineStr">
        <is>
          <t>ملاحظات الفحص والتدقيق القانوني</t>
        </is>
      </c>
    </row>
    <row r="3" ht="25" customHeight="1">
      <c r="A3" s="35" t="inlineStr">
        <is>
          <t>1</t>
        </is>
      </c>
      <c r="B3" s="23" t="inlineStr">
        <is>
          <t>إجمالي قيمة الأعمال المنفذة الفعلية المعتمدة نهائياً بمحاضر الاستلام الابتدائي</t>
        </is>
      </c>
      <c r="C3" s="24" t="n">
        <v>12850000</v>
      </c>
      <c r="D3" s="36" t="inlineStr">
        <is>
          <t>مطابق لمحضر الاستلام</t>
        </is>
      </c>
    </row>
    <row r="4" ht="25" customHeight="1">
      <c r="A4" s="35" t="inlineStr">
        <is>
          <t>2</t>
        </is>
      </c>
      <c r="B4" s="23" t="inlineStr">
        <is>
          <t>فروق الأسعار والتغيرات المعتمدة بموجب أوامر التغيير (Variation Orders)</t>
        </is>
      </c>
      <c r="C4" s="24" t="n">
        <v>320000</v>
      </c>
      <c r="D4" s="36" t="inlineStr">
        <is>
          <t>مرفق موافقة المالك</t>
        </is>
      </c>
    </row>
    <row r="5" ht="25" customHeight="1">
      <c r="A5" s="37" t="inlineStr">
        <is>
          <t>3</t>
        </is>
      </c>
      <c r="B5" s="38" t="inlineStr">
        <is>
          <t>إجمالي القيمة الكلية للمشروع بعد التعديلات والأوامر الإضافية</t>
        </is>
      </c>
      <c r="C5" s="39">
        <f>C3+C4</f>
        <v/>
      </c>
      <c r="D5" s="40" t="inlineStr"/>
    </row>
    <row r="6" ht="25" customHeight="1">
      <c r="A6" s="41" t="inlineStr">
        <is>
          <t>4</t>
        </is>
      </c>
      <c r="B6" s="27" t="inlineStr">
        <is>
          <t>يخصم: إجمالي ما تم صرفه بالكامل بالمستخلصات الجارية السابقة (مستخلص 1 إلى 18)</t>
        </is>
      </c>
      <c r="C6" s="28" t="n">
        <v>-12100000</v>
      </c>
      <c r="D6" s="42" t="inlineStr"/>
    </row>
    <row r="7" ht="25" customHeight="1">
      <c r="A7" s="41" t="inlineStr">
        <is>
          <t>5</t>
        </is>
      </c>
      <c r="B7" s="27" t="inlineStr">
        <is>
          <t>يخصم: متبقي استرداد الدفعة المقدمة (إن وجد)</t>
        </is>
      </c>
      <c r="C7" s="28" t="n">
        <v>0</v>
      </c>
      <c r="D7" s="42" t="inlineStr"/>
    </row>
    <row r="8" ht="25" customHeight="1">
      <c r="A8" s="41" t="inlineStr">
        <is>
          <t>6</t>
        </is>
      </c>
      <c r="B8" s="27" t="inlineStr">
        <is>
          <t>يخصم: غرامات تأخير نهائية معتمدة من الاستشاري</t>
        </is>
      </c>
      <c r="C8" s="28" t="n">
        <v>-15000</v>
      </c>
      <c r="D8" s="42" t="inlineStr"/>
    </row>
    <row r="9" ht="25" customHeight="1">
      <c r="A9" s="41" t="inlineStr">
        <is>
          <t>7</t>
        </is>
      </c>
      <c r="B9" s="27" t="inlineStr">
        <is>
          <t>يخصم: محتجز ضمان الأعمال المسدس للاستلام النهائي (5% محجوزة لمدة عام)</t>
        </is>
      </c>
      <c r="C9" s="28">
        <f>-C5*0.05</f>
        <v/>
      </c>
      <c r="D9" s="42" t="inlineStr"/>
    </row>
    <row r="10" ht="25" customHeight="1">
      <c r="A10" s="37" t="inlineStr">
        <is>
          <t>8</t>
        </is>
      </c>
      <c r="B10" s="38" t="inlineStr">
        <is>
          <t>صافي المستحق الختامي للمقاول قبل الضريبة</t>
        </is>
      </c>
      <c r="C10" s="39">
        <f>C5+C6+C7+C8+C9</f>
        <v/>
      </c>
      <c r="D10" s="40" t="inlineStr"/>
    </row>
    <row r="11" ht="25" customHeight="1">
      <c r="A11" s="35" t="inlineStr">
        <is>
          <t>9</t>
        </is>
      </c>
      <c r="B11" s="23" t="inlineStr">
        <is>
          <t>ضريبة القيمة المضافة VAT على الرصيد المستحق (15%)</t>
        </is>
      </c>
      <c r="C11" s="24">
        <f>C10*0.15</f>
        <v/>
      </c>
      <c r="D11" s="36" t="inlineStr"/>
    </row>
    <row r="12" ht="25" customHeight="1">
      <c r="A12" s="43" t="inlineStr">
        <is>
          <t>10</t>
        </is>
      </c>
      <c r="B12" s="29" t="inlineStr">
        <is>
          <t>صافي المبلغ النهائي واجب الصرف للمقاول بموجب المستخلص الختامي</t>
        </is>
      </c>
      <c r="C12" s="30">
        <f>C10+C11</f>
        <v/>
      </c>
      <c r="D12" s="44" t="inlineStr"/>
    </row>
    <row r="13" ht="25" customHeight="1">
      <c r="A13" s="45" t="inlineStr">
        <is>
          <t>11</t>
        </is>
      </c>
      <c r="B13" s="46" t="inlineStr">
        <is>
          <t>رد تأمين ضمان الأعمال (Retention Money Released) بعد انتهاء فترة الصيانة والضمان</t>
        </is>
      </c>
      <c r="C13" s="47">
        <f>-C9</f>
        <v/>
      </c>
      <c r="D13" s="48" t="inlineStr"/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0" customWidth="1" min="3" max="3"/>
    <col width="15" customWidth="1" min="4" max="4"/>
    <col width="14" customWidth="1" min="5" max="5"/>
    <col width="12" customWidth="1" min="6" max="6"/>
    <col width="12" customWidth="1" min="7" max="7"/>
    <col width="14" customWidth="1" min="8" max="8"/>
    <col width="24" customWidth="1" min="9" max="9"/>
  </cols>
  <sheetData>
    <row r="1" ht="35" customHeight="1">
      <c r="A1" s="1" t="inlineStr">
        <is>
          <t>نموذج مستخلص مقاول باطن رقم (2) - أعمال بياض المحارة والمصيص</t>
        </is>
      </c>
    </row>
    <row r="3" ht="28" customHeight="1">
      <c r="A3" s="34" t="inlineStr">
        <is>
          <t>م</t>
        </is>
      </c>
      <c r="B3" s="34" t="inlineStr">
        <is>
          <t>توصيف بند مقاول الباطن</t>
        </is>
      </c>
      <c r="C3" s="34" t="inlineStr">
        <is>
          <t>الوحدة</t>
        </is>
      </c>
      <c r="D3" s="34" t="inlineStr">
        <is>
          <t>الكمية التعاقدية</t>
        </is>
      </c>
      <c r="E3" s="34" t="inlineStr">
        <is>
          <t>فئة السعر</t>
        </is>
      </c>
      <c r="F3" s="34" t="inlineStr">
        <is>
          <t>كمية سابقة</t>
        </is>
      </c>
      <c r="G3" s="34" t="inlineStr">
        <is>
          <t>كمية حالية</t>
        </is>
      </c>
      <c r="H3" s="34" t="inlineStr">
        <is>
          <t>إجمالي الكمية</t>
        </is>
      </c>
      <c r="I3" s="34" t="inlineStr">
        <is>
          <t>إجمالي القيمة المستحقة</t>
        </is>
      </c>
    </row>
    <row r="4" ht="24" customHeight="1">
      <c r="A4" s="10" t="n">
        <v>1</v>
      </c>
      <c r="B4" s="11" t="inlineStr">
        <is>
          <t>أعمال طرطشة وبؤج وأوتار سمك 2 سم للحوائط الداخلية</t>
        </is>
      </c>
      <c r="C4" s="10" t="inlineStr">
        <is>
          <t>م2</t>
        </is>
      </c>
      <c r="D4" s="49" t="n">
        <v>5000</v>
      </c>
      <c r="E4" s="13" t="n">
        <v>12</v>
      </c>
      <c r="F4" s="49" t="n">
        <v>2000</v>
      </c>
      <c r="G4" s="49" t="n">
        <v>1500</v>
      </c>
      <c r="H4" s="49">
        <f>F4+G4</f>
        <v/>
      </c>
      <c r="I4" s="13">
        <f>H4*E4</f>
        <v/>
      </c>
    </row>
    <row r="5" ht="24" customHeight="1">
      <c r="A5" s="10" t="n">
        <v>2</v>
      </c>
      <c r="B5" s="11" t="inlineStr">
        <is>
          <t>أعمال ملء وبياض وتنعيم محارة الأسقف بمونة أسمنتية</t>
        </is>
      </c>
      <c r="C5" s="10" t="inlineStr">
        <is>
          <t>م2</t>
        </is>
      </c>
      <c r="D5" s="49" t="n">
        <v>2500</v>
      </c>
      <c r="E5" s="13" t="n">
        <v>18</v>
      </c>
      <c r="F5" s="49" t="n">
        <v>800</v>
      </c>
      <c r="G5" s="49" t="n">
        <v>1000</v>
      </c>
      <c r="H5" s="49">
        <f>F5+G5</f>
        <v/>
      </c>
      <c r="I5" s="13">
        <f>H5*E5</f>
        <v/>
      </c>
    </row>
    <row r="6" ht="24" customHeight="1">
      <c r="A6" s="10" t="n">
        <v>3</v>
      </c>
      <c r="B6" s="11" t="inlineStr">
        <is>
          <t>أعمال بياض واجهات خارجية خشنة ملونة مقاومة للعوامل الجوية</t>
        </is>
      </c>
      <c r="C6" s="10" t="inlineStr">
        <is>
          <t>م2</t>
        </is>
      </c>
      <c r="D6" s="49" t="n">
        <v>1800</v>
      </c>
      <c r="E6" s="13" t="n">
        <v>32</v>
      </c>
      <c r="F6" s="49" t="n">
        <v>0</v>
      </c>
      <c r="G6" s="49" t="n">
        <v>600</v>
      </c>
      <c r="H6" s="49">
        <f>F6+G6</f>
        <v/>
      </c>
      <c r="I6" s="13">
        <f>H6*E6</f>
        <v/>
      </c>
    </row>
    <row r="7">
      <c r="A7" s="21" t="inlineStr">
        <is>
          <t>إجمالي مستحقات مقاول الباطن التراكمية</t>
        </is>
      </c>
      <c r="B7" s="8" t="n"/>
      <c r="C7" s="8" t="n"/>
      <c r="D7" s="8" t="n"/>
      <c r="E7" s="8" t="n"/>
      <c r="F7" s="8" t="n"/>
      <c r="G7" s="8" t="n"/>
      <c r="H7" s="8" t="n"/>
      <c r="I7" s="22">
        <f>SUM(I4:I6)</f>
        <v/>
      </c>
    </row>
    <row r="8" ht="25" customHeight="1">
      <c r="A8" s="27" t="inlineStr">
        <is>
          <t>يخصم: خامات ومواد تم صرفها لمقاول الباطن من مخزن المقاول العام (أسمنت وجبس)</t>
        </is>
      </c>
      <c r="B8" s="8" t="n"/>
      <c r="C8" s="8" t="n"/>
      <c r="D8" s="8" t="n"/>
      <c r="E8" s="8" t="n"/>
      <c r="F8" s="8" t="n"/>
      <c r="G8" s="8" t="n"/>
      <c r="H8" s="8" t="n"/>
      <c r="I8" s="50" t="n">
        <v>-14500</v>
      </c>
    </row>
    <row r="9" ht="25" customHeight="1">
      <c r="A9" s="27" t="inlineStr">
        <is>
          <t>يخصم: تأمين أعمال وجودة تنفيذ (10% تحتجز لحين التسليم)</t>
        </is>
      </c>
      <c r="B9" s="8" t="n"/>
      <c r="C9" s="8" t="n"/>
      <c r="D9" s="8" t="n"/>
      <c r="E9" s="8" t="n"/>
      <c r="F9" s="8" t="n"/>
      <c r="G9" s="8" t="n"/>
      <c r="H9" s="8" t="n"/>
      <c r="I9" s="50">
        <f>-I7*0.10</f>
        <v/>
      </c>
    </row>
    <row r="10" ht="25" customHeight="1">
      <c r="A10" s="27" t="inlineStr">
        <is>
          <t>يخصم: سلف نقدية منصرفة للعمالة والمعدات خلال الفترة</t>
        </is>
      </c>
      <c r="B10" s="8" t="n"/>
      <c r="C10" s="8" t="n"/>
      <c r="D10" s="8" t="n"/>
      <c r="E10" s="8" t="n"/>
      <c r="F10" s="8" t="n"/>
      <c r="G10" s="8" t="n"/>
      <c r="H10" s="8" t="n"/>
      <c r="I10" s="50" t="n">
        <v>-8000</v>
      </c>
    </row>
    <row r="11" ht="25" customHeight="1">
      <c r="A11" s="27" t="inlineStr">
        <is>
          <t>يخصم: ما سبق صرفه لمقاول الباطن في المستخلص رقم (1)</t>
        </is>
      </c>
      <c r="B11" s="8" t="n"/>
      <c r="C11" s="8" t="n"/>
      <c r="D11" s="8" t="n"/>
      <c r="E11" s="8" t="n"/>
      <c r="F11" s="8" t="n"/>
      <c r="G11" s="8" t="n"/>
      <c r="H11" s="8" t="n"/>
      <c r="I11" s="50" t="n">
        <v>-25000</v>
      </c>
    </row>
    <row r="12" ht="25" customHeight="1">
      <c r="A12" s="29" t="inlineStr">
        <is>
          <t>صافي المستحق صرفه لمقاول الباطن بشيك / تحويل بنكي</t>
        </is>
      </c>
      <c r="B12" s="8" t="n"/>
      <c r="C12" s="8" t="n"/>
      <c r="D12" s="8" t="n"/>
      <c r="E12" s="8" t="n"/>
      <c r="F12" s="8" t="n"/>
      <c r="G12" s="8" t="n"/>
      <c r="H12" s="8" t="n"/>
      <c r="I12" s="51">
        <f>I7+I8+I9+I10+I11</f>
        <v/>
      </c>
    </row>
  </sheetData>
  <mergeCells count="7">
    <mergeCell ref="A9:H9"/>
    <mergeCell ref="A12:H12"/>
    <mergeCell ref="A7:H7"/>
    <mergeCell ref="A10:H10"/>
    <mergeCell ref="A1:I1"/>
    <mergeCell ref="A11:H11"/>
    <mergeCell ref="A8:H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0" customWidth="1" min="3" max="3"/>
    <col width="14" customWidth="1" min="4" max="4"/>
    <col width="18" customWidth="1" min="5" max="5"/>
    <col width="22" customWidth="1" min="6" max="6"/>
    <col width="25" customWidth="1" min="7" max="7"/>
  </cols>
  <sheetData>
    <row r="1" ht="35" customHeight="1">
      <c r="A1" s="1" t="inlineStr">
        <is>
          <t>كشف تشوينات المواد بالموقع وحصر التوريدات المعتمدة 2026</t>
        </is>
      </c>
    </row>
    <row r="3" ht="28" customHeight="1">
      <c r="A3" s="34" t="inlineStr">
        <is>
          <t>م</t>
        </is>
      </c>
      <c r="B3" s="34" t="inlineStr">
        <is>
          <t>بيان المادة المشونة في الموقع</t>
        </is>
      </c>
      <c r="C3" s="34" t="inlineStr">
        <is>
          <t>الوحدة</t>
        </is>
      </c>
      <c r="D3" s="34" t="inlineStr">
        <is>
          <t>الكمية المشونة</t>
        </is>
      </c>
      <c r="E3" s="34" t="inlineStr">
        <is>
          <t>سعر الوحدة بالتشوين</t>
        </is>
      </c>
      <c r="F3" s="34" t="inlineStr">
        <is>
          <t>إجمالي القيمة التقديرية</t>
        </is>
      </c>
      <c r="G3" s="34" t="inlineStr">
        <is>
          <t>القيمة المصرح بصرفها (75%)</t>
        </is>
      </c>
    </row>
    <row r="4" ht="24" customHeight="1">
      <c r="A4" s="10" t="n">
        <v>1</v>
      </c>
      <c r="B4" s="11" t="inlineStr">
        <is>
          <t>حديد تسليح عالي المقاومة قطر 16 مم (مشون ومغطى وفق الأصول)</t>
        </is>
      </c>
      <c r="C4" s="10" t="inlineStr">
        <is>
          <t>طن</t>
        </is>
      </c>
      <c r="D4" s="49" t="n">
        <v>45</v>
      </c>
      <c r="E4" s="13" t="n">
        <v>3100</v>
      </c>
      <c r="F4" s="13">
        <f>D4*E4</f>
        <v/>
      </c>
      <c r="G4" s="13">
        <f>F4*0.75</f>
        <v/>
      </c>
    </row>
    <row r="5" ht="24" customHeight="1">
      <c r="A5" s="15" t="n">
        <v>2</v>
      </c>
      <c r="B5" s="16" t="inlineStr">
        <is>
          <t>حديد تسليح عالي المقاومة قطر 12 مم</t>
        </is>
      </c>
      <c r="C5" s="15" t="inlineStr">
        <is>
          <t>طن</t>
        </is>
      </c>
      <c r="D5" s="52" t="n">
        <v>30</v>
      </c>
      <c r="E5" s="18" t="n">
        <v>3150</v>
      </c>
      <c r="F5" s="18">
        <f>D5*E5</f>
        <v/>
      </c>
      <c r="G5" s="18">
        <f>F5*0.75</f>
        <v/>
      </c>
    </row>
    <row r="6" ht="24" customHeight="1">
      <c r="A6" s="10" t="n">
        <v>3</v>
      </c>
      <c r="B6" s="11" t="inlineStr">
        <is>
          <t>إسمنت بورتلاندي عادي معبأ في أكياس على طبليات خشبية</t>
        </is>
      </c>
      <c r="C6" s="10" t="inlineStr">
        <is>
          <t>كيس</t>
        </is>
      </c>
      <c r="D6" s="49" t="n">
        <v>600</v>
      </c>
      <c r="E6" s="13" t="n">
        <v>24</v>
      </c>
      <c r="F6" s="13">
        <f>D6*E6</f>
        <v/>
      </c>
      <c r="G6" s="13">
        <f>F6*0.75</f>
        <v/>
      </c>
    </row>
    <row r="7" ht="24" customHeight="1">
      <c r="A7" s="15" t="n">
        <v>4</v>
      </c>
      <c r="B7" s="16" t="inlineStr">
        <is>
          <t>طوب أسمنتي مفرغ 20×20×40 مشون بالأدوار</t>
        </is>
      </c>
      <c r="C7" s="15" t="inlineStr">
        <is>
          <t>ألف طوبة</t>
        </is>
      </c>
      <c r="D7" s="52" t="n">
        <v>12</v>
      </c>
      <c r="E7" s="18" t="n">
        <v>1850</v>
      </c>
      <c r="F7" s="18">
        <f>D7*E7</f>
        <v/>
      </c>
      <c r="G7" s="18">
        <f>F7*0.75</f>
        <v/>
      </c>
    </row>
    <row r="8" ht="24" customHeight="1">
      <c r="A8" s="10" t="n">
        <v>5</v>
      </c>
      <c r="B8" s="11" t="inlineStr">
        <is>
          <t>لفائف عزل مائي ممبراين 4 مم مع البيتومين البارد</t>
        </is>
      </c>
      <c r="C8" s="10" t="inlineStr">
        <is>
          <t>رول</t>
        </is>
      </c>
      <c r="D8" s="49" t="n">
        <v>80</v>
      </c>
      <c r="E8" s="13" t="n">
        <v>160</v>
      </c>
      <c r="F8" s="13">
        <f>D8*E8</f>
        <v/>
      </c>
      <c r="G8" s="13">
        <f>F8*0.75</f>
        <v/>
      </c>
    </row>
    <row r="9" ht="24" customHeight="1">
      <c r="A9" s="15" t="n">
        <v>6</v>
      </c>
      <c r="B9" s="16" t="inlineStr">
        <is>
          <t>مواسير صرف PVC قطر 4 و 6 بوصة مع الوصلات والملحقات</t>
        </is>
      </c>
      <c r="C9" s="15" t="inlineStr">
        <is>
          <t>متر طولي</t>
        </is>
      </c>
      <c r="D9" s="52" t="n">
        <v>350</v>
      </c>
      <c r="E9" s="18" t="n">
        <v>48</v>
      </c>
      <c r="F9" s="18">
        <f>D9*E9</f>
        <v/>
      </c>
      <c r="G9" s="18">
        <f>F9*0.75</f>
        <v/>
      </c>
    </row>
    <row r="10" ht="24" customHeight="1">
      <c r="A10" s="10" t="n">
        <v>7</v>
      </c>
      <c r="B10" s="11" t="inlineStr">
        <is>
          <t>سيراميك وبورسلين للأرضيات نخب أول مورد ومفحوص</t>
        </is>
      </c>
      <c r="C10" s="10" t="inlineStr">
        <is>
          <t>م2</t>
        </is>
      </c>
      <c r="D10" s="49" t="n">
        <v>500</v>
      </c>
      <c r="E10" s="13" t="n">
        <v>65</v>
      </c>
      <c r="F10" s="13">
        <f>D10*E10</f>
        <v/>
      </c>
      <c r="G10" s="13">
        <f>F10*0.75</f>
        <v/>
      </c>
    </row>
    <row r="11" ht="24" customHeight="1">
      <c r="A11" s="15" t="n">
        <v>8</v>
      </c>
      <c r="B11" s="16" t="inlineStr">
        <is>
          <t>كابلات نحاسية معزولة مقاس 4×16 مم2 للتغذية الرئيسية</t>
        </is>
      </c>
      <c r="C11" s="15" t="inlineStr">
        <is>
          <t>متر</t>
        </is>
      </c>
      <c r="D11" s="52" t="n">
        <v>200</v>
      </c>
      <c r="E11" s="18" t="n">
        <v>85</v>
      </c>
      <c r="F11" s="18">
        <f>D11*E11</f>
        <v/>
      </c>
      <c r="G11" s="18">
        <f>F11*0.75</f>
        <v/>
      </c>
    </row>
    <row r="12" ht="24" customHeight="1">
      <c r="A12" s="10" t="n">
        <v>9</v>
      </c>
      <c r="B12" s="11" t="inlineStr">
        <is>
          <t>أبواب وشبابيك ألومنيوم مع الزجاج المزدوج موردة وجاهزة للتركيب</t>
        </is>
      </c>
      <c r="C12" s="10" t="inlineStr">
        <is>
          <t>حبة</t>
        </is>
      </c>
      <c r="D12" s="49" t="n">
        <v>25</v>
      </c>
      <c r="E12" s="13" t="n">
        <v>950</v>
      </c>
      <c r="F12" s="13">
        <f>D12*E12</f>
        <v/>
      </c>
      <c r="G12" s="13">
        <f>F12*0.75</f>
        <v/>
      </c>
    </row>
    <row r="13" ht="24" customHeight="1">
      <c r="A13" s="15" t="n">
        <v>10</v>
      </c>
      <c r="B13" s="16" t="inlineStr">
        <is>
          <t>جرانيت ورخام للدرج والمداخل مقطع ومجهز للتركيب</t>
        </is>
      </c>
      <c r="C13" s="15" t="inlineStr">
        <is>
          <t>م2</t>
        </is>
      </c>
      <c r="D13" s="52" t="n">
        <v>120</v>
      </c>
      <c r="E13" s="18" t="n">
        <v>210</v>
      </c>
      <c r="F13" s="18">
        <f>D13*E13</f>
        <v/>
      </c>
      <c r="G13" s="18">
        <f>F13*0.75</f>
        <v/>
      </c>
    </row>
    <row r="14" ht="26" customHeight="1">
      <c r="A14" s="21" t="inlineStr">
        <is>
          <t>إجمالي قيمة التشوينات المعتمدة بالموقع (تُنقل للمستخلص الجاري)</t>
        </is>
      </c>
      <c r="B14" s="8" t="n"/>
      <c r="C14" s="8" t="n"/>
      <c r="D14" s="8" t="n"/>
      <c r="E14" s="8" t="n"/>
      <c r="F14" s="22">
        <f>SUM(F4:F13)</f>
        <v/>
      </c>
      <c r="G14" s="51">
        <f>SUM(G4:G13)</f>
        <v/>
      </c>
    </row>
  </sheetData>
  <mergeCells count="2">
    <mergeCell ref="A1:G1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2026-09-21T12:31:40Z</dcterms:created>
  <dcterms:modified xmlns:dcterms="http://purl.org/dc/terms/" xmlns:xsi="http://www.w3.org/2001/XMLSchema-instance" xsi:type="dcterms:W3CDTF">2026-09-21T12:31:40Z</dcterms:modified>
</cp:coreProperties>
</file>