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hmed\Downloads\"/>
    </mc:Choice>
  </mc:AlternateContent>
  <bookViews>
    <workbookView xWindow="0" yWindow="0" windowWidth="23040" windowHeight="9264" tabRatio="500" firstSheet="1" activeTab="5"/>
  </bookViews>
  <sheets>
    <sheet name="🏠 الداشبورد" sheetId="1" r:id="rId1"/>
    <sheet name="📊 اليومية" sheetId="2" r:id="rId2"/>
    <sheet name="🏗️ المقاولات" sheetId="3" r:id="rId3"/>
    <sheet name="📦 المبيعات والمخازن" sheetId="4" r:id="rId4"/>
    <sheet name="📋 ميزان المراجعة" sheetId="5" r:id="rId5"/>
    <sheet name="💹 القوائم المالية" sheetId="6" r:id="rId6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8" i="6" l="1"/>
  <c r="D18" i="6"/>
  <c r="H16" i="6"/>
  <c r="D16" i="6"/>
  <c r="H15" i="6"/>
  <c r="D15" i="6"/>
  <c r="D14" i="6"/>
  <c r="D13" i="6"/>
  <c r="D12" i="6"/>
  <c r="H10" i="6"/>
  <c r="D9" i="6"/>
  <c r="D8" i="6"/>
  <c r="H7" i="6"/>
  <c r="D7" i="6"/>
  <c r="G21" i="5"/>
  <c r="F20" i="5"/>
  <c r="E20" i="5"/>
  <c r="D20" i="5"/>
  <c r="C20" i="5"/>
  <c r="G19" i="5"/>
  <c r="H9" i="6" s="1"/>
  <c r="G18" i="5"/>
  <c r="G17" i="5"/>
  <c r="G16" i="5"/>
  <c r="G15" i="5"/>
  <c r="G14" i="5"/>
  <c r="G13" i="5"/>
  <c r="G12" i="5"/>
  <c r="G11" i="5"/>
  <c r="H14" i="6" s="1"/>
  <c r="G10" i="5"/>
  <c r="H13" i="6" s="1"/>
  <c r="G9" i="5"/>
  <c r="H8" i="6" s="1"/>
  <c r="G8" i="5"/>
  <c r="G7" i="5"/>
  <c r="G20" i="5" s="1"/>
  <c r="G31" i="4"/>
  <c r="G30" i="4"/>
  <c r="G29" i="4"/>
  <c r="G28" i="4"/>
  <c r="G22" i="4"/>
  <c r="I22" i="4" s="1"/>
  <c r="G21" i="4"/>
  <c r="I21" i="4" s="1"/>
  <c r="G20" i="4"/>
  <c r="I20" i="4" s="1"/>
  <c r="G19" i="4"/>
  <c r="I19" i="4" s="1"/>
  <c r="G18" i="4"/>
  <c r="I18" i="4" s="1"/>
  <c r="I12" i="4"/>
  <c r="I11" i="4"/>
  <c r="I10" i="4"/>
  <c r="I9" i="4"/>
  <c r="I8" i="4"/>
  <c r="I7" i="4"/>
  <c r="H27" i="3"/>
  <c r="J27" i="3" s="1"/>
  <c r="H26" i="3"/>
  <c r="J26" i="3" s="1"/>
  <c r="H25" i="3"/>
  <c r="J25" i="3" s="1"/>
  <c r="H20" i="3"/>
  <c r="G20" i="3"/>
  <c r="F20" i="3"/>
  <c r="H19" i="3"/>
  <c r="H18" i="3"/>
  <c r="H17" i="3"/>
  <c r="H16" i="3"/>
  <c r="H15" i="3"/>
  <c r="I10" i="3"/>
  <c r="H10" i="3"/>
  <c r="E10" i="3"/>
  <c r="D10" i="3"/>
  <c r="J9" i="3"/>
  <c r="H9" i="3"/>
  <c r="J8" i="3"/>
  <c r="H8" i="3"/>
  <c r="J7" i="3"/>
  <c r="H7" i="3"/>
  <c r="F7" i="3"/>
  <c r="F10" i="3" s="1"/>
  <c r="H40" i="2"/>
  <c r="G40" i="2"/>
  <c r="H4" i="2"/>
  <c r="H3" i="2"/>
  <c r="B6" i="1" s="1"/>
  <c r="J6" i="1"/>
  <c r="F6" i="1"/>
  <c r="I23" i="4" l="1"/>
  <c r="I31" i="4"/>
  <c r="G23" i="4"/>
  <c r="H30" i="4"/>
  <c r="I30" i="4" s="1"/>
  <c r="H28" i="4"/>
  <c r="I28" i="4" s="1"/>
  <c r="H31" i="4"/>
  <c r="H29" i="4"/>
  <c r="I29" i="4" s="1"/>
</calcChain>
</file>

<file path=xl/sharedStrings.xml><?xml version="1.0" encoding="utf-8"?>
<sst xmlns="http://schemas.openxmlformats.org/spreadsheetml/2006/main" count="333" uniqueCount="247">
  <si>
    <t>🏢  نظام المحاسبة المتكامل</t>
  </si>
  <si>
    <t>💰 إجمالي الإيرادات</t>
  </si>
  <si>
    <t>💸 إجمالي المصروفات</t>
  </si>
  <si>
    <t>📈 صافي الربح</t>
  </si>
  <si>
    <t>جنيه</t>
  </si>
  <si>
    <t>🔗  روابط سريعة للشيتات</t>
  </si>
  <si>
    <t>📌  دليل الألوان والرموز</t>
  </si>
  <si>
    <t>📊 اليومية الأمريكية</t>
  </si>
  <si>
    <t>تسجيل وترحيل القيود المحاسبية</t>
  </si>
  <si>
    <t xml:space="preserve">  ████</t>
  </si>
  <si>
    <t>🏗️ المقاولات</t>
  </si>
  <si>
    <t>تتبع المشاريع والمستخلصات</t>
  </si>
  <si>
    <t>📦 المبيعات والمخازن</t>
  </si>
  <si>
    <t>فواتير المبيعات والمشتريات</t>
  </si>
  <si>
    <t>📋 ميزان المراجعة</t>
  </si>
  <si>
    <t>الأرصدة الختامية لكل حساب</t>
  </si>
  <si>
    <t>💹 القوائم المالية</t>
  </si>
  <si>
    <t>قائمة الدخل والميزانية</t>
  </si>
  <si>
    <t>📊  اليومية الأمريكية</t>
  </si>
  <si>
    <t>إجمالي المدين</t>
  </si>
  <si>
    <t>إجمالي الدائن</t>
  </si>
  <si>
    <t>عدد القيود</t>
  </si>
  <si>
    <t>رقم القيد</t>
  </si>
  <si>
    <t>التاريخ</t>
  </si>
  <si>
    <t>رقم المستند</t>
  </si>
  <si>
    <t>اسم الحساب المدين</t>
  </si>
  <si>
    <t>اسم الحساب الدائن</t>
  </si>
  <si>
    <t>2026/01/01</t>
  </si>
  <si>
    <t>F-0001</t>
  </si>
  <si>
    <t>إيداع رأس مال أولي في البنك</t>
  </si>
  <si>
    <t>بنك</t>
  </si>
  <si>
    <t>رأس المال</t>
  </si>
  <si>
    <t>2026/01/05</t>
  </si>
  <si>
    <t>PO-001</t>
  </si>
  <si>
    <t>شراء مواد مشروع النيل كورنيش</t>
  </si>
  <si>
    <t>مشتريات</t>
  </si>
  <si>
    <t>2026/01/08</t>
  </si>
  <si>
    <t>INV-001</t>
  </si>
  <si>
    <t>فاتورة مبيعات للعميل شركة الرياض</t>
  </si>
  <si>
    <t>ذمم مدينة</t>
  </si>
  <si>
    <t>مبيعات</t>
  </si>
  <si>
    <t>2026/01/10</t>
  </si>
  <si>
    <t>PR-001</t>
  </si>
  <si>
    <t>صرف رواتب شهر يناير</t>
  </si>
  <si>
    <t>رواتب</t>
  </si>
  <si>
    <t>2026/01/12</t>
  </si>
  <si>
    <t>EX-001</t>
  </si>
  <si>
    <t>دفع إيجار المكتب ربع سنوي</t>
  </si>
  <si>
    <t>إيجار</t>
  </si>
  <si>
    <t>نقدية</t>
  </si>
  <si>
    <t>2026/01/15</t>
  </si>
  <si>
    <t>MC-001</t>
  </si>
  <si>
    <t>مستخلص مشروع العمارة السكنية</t>
  </si>
  <si>
    <t>إيراد مقاولات</t>
  </si>
  <si>
    <t>2026/01/18</t>
  </si>
  <si>
    <t>PO-002</t>
  </si>
  <si>
    <t>شراء معدات للمشروع</t>
  </si>
  <si>
    <t>أصول ثابتة</t>
  </si>
  <si>
    <t>2026/01/20</t>
  </si>
  <si>
    <t>RC-001</t>
  </si>
  <si>
    <t>تحصيل من العميل شركة الرياض</t>
  </si>
  <si>
    <t>2026/01/22</t>
  </si>
  <si>
    <t>EX-002</t>
  </si>
  <si>
    <t>مصاريف متنوعة</t>
  </si>
  <si>
    <t>مصاريف عمومية</t>
  </si>
  <si>
    <t>2026/01/25</t>
  </si>
  <si>
    <t>MC-002</t>
  </si>
  <si>
    <t>مستخلص مشروع الفيلا</t>
  </si>
  <si>
    <t>الإجمالي</t>
  </si>
  <si>
    <t>🏗️  شيت محاسبة لشركة مقاولات</t>
  </si>
  <si>
    <t>#</t>
  </si>
  <si>
    <t>اسم المشروع</t>
  </si>
  <si>
    <t>اسم العميل</t>
  </si>
  <si>
    <t>قيمة العقد</t>
  </si>
  <si>
    <t>التكلفة المقدرة</t>
  </si>
  <si>
    <t>المنصرف فعلاً</t>
  </si>
  <si>
    <t>نسبة الإنجاز</t>
  </si>
  <si>
    <t>المستخلص المقدم</t>
  </si>
  <si>
    <t>المحصل</t>
  </si>
  <si>
    <t>الربح المتوقع</t>
  </si>
  <si>
    <t>مشروع النيل كورنيش</t>
  </si>
  <si>
    <t>شركة المشروعات الكبرى</t>
  </si>
  <si>
    <t>فيلا الشيخ زايد</t>
  </si>
  <si>
    <t>المهندس أحمد النجار</t>
  </si>
  <si>
    <t>برج الأعمال</t>
  </si>
  <si>
    <t>مجموعة النور العقارية</t>
  </si>
  <si>
    <t>💰  تفاصيل تكاليف المشاريع</t>
  </si>
  <si>
    <t>المشروع</t>
  </si>
  <si>
    <t>نوع التكلفة</t>
  </si>
  <si>
    <t>تاريخ الصرف</t>
  </si>
  <si>
    <t>المبلغ المعتمد</t>
  </si>
  <si>
    <t>المدفوع</t>
  </si>
  <si>
    <t>المتبقي</t>
  </si>
  <si>
    <t>الملاحظات</t>
  </si>
  <si>
    <t>الحالة</t>
  </si>
  <si>
    <t>مواد خام</t>
  </si>
  <si>
    <t>شركة الحديد والصلب</t>
  </si>
  <si>
    <t>✅ مكتمل</t>
  </si>
  <si>
    <t>عمالة</t>
  </si>
  <si>
    <t>فريق العمل الأساسي</t>
  </si>
  <si>
    <t>أجور يناير</t>
  </si>
  <si>
    <t>⏳ جاري</t>
  </si>
  <si>
    <t>مصنع الطوب الأحمر</t>
  </si>
  <si>
    <t>طوب وملاط</t>
  </si>
  <si>
    <t>مقاول باطن</t>
  </si>
  <si>
    <t>شركة الكهرباء الحديثة</t>
  </si>
  <si>
    <t>أعمال كهربائية</t>
  </si>
  <si>
    <t>معدات وآلات</t>
  </si>
  <si>
    <t>شركة الرافعات</t>
  </si>
  <si>
    <t>إيجار رافعة</t>
  </si>
  <si>
    <t>إجمالي التكاليف</t>
  </si>
  <si>
    <t>📄  المستخلصات والفواتير</t>
  </si>
  <si>
    <t>رقم المستخلص</t>
  </si>
  <si>
    <t>تاريخ التقديم</t>
  </si>
  <si>
    <t>قيمة المستخلص</t>
  </si>
  <si>
    <t>الضمانات</t>
  </si>
  <si>
    <t>خصم الدفعة المقدمة</t>
  </si>
  <si>
    <t>الصافي المستحق</t>
  </si>
  <si>
    <t>2026/01/28</t>
  </si>
  <si>
    <t>📦  شيت مبيعات ومشتريات ومخازن</t>
  </si>
  <si>
    <t>كود</t>
  </si>
  <si>
    <t>اسم الصنف</t>
  </si>
  <si>
    <t>وحدة القياس</t>
  </si>
  <si>
    <t>سعر الشراء</t>
  </si>
  <si>
    <t>سعر البيع</t>
  </si>
  <si>
    <t>الرصيد الافتتاحي</t>
  </si>
  <si>
    <t>الوارد</t>
  </si>
  <si>
    <t>المنصرف</t>
  </si>
  <si>
    <t>الرصيد الحالي</t>
  </si>
  <si>
    <t>الحد الأدنى</t>
  </si>
  <si>
    <t>S001</t>
  </si>
  <si>
    <t>طن</t>
  </si>
  <si>
    <t>S002</t>
  </si>
  <si>
    <t>أسمنت بورتلاند</t>
  </si>
  <si>
    <t>كيس</t>
  </si>
  <si>
    <t>S003</t>
  </si>
  <si>
    <t>طوب أحمر</t>
  </si>
  <si>
    <t>ألف طوبة</t>
  </si>
  <si>
    <t>S004</t>
  </si>
  <si>
    <t>رخام إيطالي</t>
  </si>
  <si>
    <t>م²</t>
  </si>
  <si>
    <t>S005</t>
  </si>
  <si>
    <t>دهان بلاستيك</t>
  </si>
  <si>
    <t>جالون</t>
  </si>
  <si>
    <t>S006</t>
  </si>
  <si>
    <t>موزاييك أرضيات</t>
  </si>
  <si>
    <t>🛒  فواتير المبيعات</t>
  </si>
  <si>
    <t>الصنف</t>
  </si>
  <si>
    <t>الكمية</t>
  </si>
  <si>
    <t>الخصم</t>
  </si>
  <si>
    <t>الصافي</t>
  </si>
  <si>
    <t>ملاحظات</t>
  </si>
  <si>
    <t>شركة الرياض للمقاولات</t>
  </si>
  <si>
    <t>المهندس كريم عبدالله</t>
  </si>
  <si>
    <t>سداد فوري</t>
  </si>
  <si>
    <t>شركة الدار العقارية</t>
  </si>
  <si>
    <t>خصم عميل مميز</t>
  </si>
  <si>
    <t>المقاول عصام جلال</t>
  </si>
  <si>
    <t>مؤسسة البناء الحديث</t>
  </si>
  <si>
    <t>أسعار خاصة</t>
  </si>
  <si>
    <t>إجمالي المبيعات</t>
  </si>
  <si>
    <t>🏭  فواتير المشتريات</t>
  </si>
  <si>
    <t>اسم المورد</t>
  </si>
  <si>
    <t>ضريبة القيمة</t>
  </si>
  <si>
    <t>إجمالي الفاتورة</t>
  </si>
  <si>
    <t>2026/01/03</t>
  </si>
  <si>
    <t>مصنع الحديد والصلب</t>
  </si>
  <si>
    <t>دفعة أولى</t>
  </si>
  <si>
    <t>2026/01/06</t>
  </si>
  <si>
    <t>مصنع الأسمنت المصري</t>
  </si>
  <si>
    <t>نقداً</t>
  </si>
  <si>
    <t>معرض الرخام الفاخر</t>
  </si>
  <si>
    <t>2026/01/14</t>
  </si>
  <si>
    <t>مصنع الدهانات الوطني</t>
  </si>
  <si>
    <t>📋  ميزان المراجعة</t>
  </si>
  <si>
    <r>
      <rPr>
        <i/>
        <sz val="10"/>
        <color rgb="FFF0A500"/>
        <rFont val="FreeSans"/>
        <family val="2"/>
      </rPr>
      <t xml:space="preserve">رصيد كل حساب </t>
    </r>
    <r>
      <rPr>
        <i/>
        <sz val="10"/>
        <color rgb="FFF0A500"/>
        <rFont val="Calibri"/>
        <charset val="1"/>
      </rPr>
      <t xml:space="preserve">| </t>
    </r>
    <r>
      <rPr>
        <i/>
        <sz val="10"/>
        <color rgb="FFF0A500"/>
        <rFont val="FreeSans"/>
        <family val="2"/>
      </rPr>
      <t>أرقام مرتبطة من اليومية الأمريكية</t>
    </r>
  </si>
  <si>
    <r>
      <rPr>
        <b/>
        <sz val="10"/>
        <color rgb="FFFFFFFF"/>
        <rFont val="FreeSans"/>
        <family val="2"/>
      </rPr>
      <t xml:space="preserve">ميزان المراجعة بتاريخ </t>
    </r>
    <r>
      <rPr>
        <b/>
        <sz val="10"/>
        <color rgb="FFFFFFFF"/>
        <rFont val="Calibri"/>
        <charset val="1"/>
      </rPr>
      <t>2026/04/29</t>
    </r>
  </si>
  <si>
    <t>اسم الحساب</t>
  </si>
  <si>
    <t>مدين الافتتاح</t>
  </si>
  <si>
    <t>دائن الافتتاح</t>
  </si>
  <si>
    <t>مجموع المدين</t>
  </si>
  <si>
    <t>مجموع الدائن</t>
  </si>
  <si>
    <t>الرصيد</t>
  </si>
  <si>
    <t>1001</t>
  </si>
  <si>
    <t>1002</t>
  </si>
  <si>
    <t>1101</t>
  </si>
  <si>
    <r>
      <rPr>
        <sz val="10"/>
        <color rgb="FF1C2833"/>
        <rFont val="FreeSans"/>
        <family val="2"/>
      </rPr>
      <t xml:space="preserve">ذمم مدينة </t>
    </r>
    <r>
      <rPr>
        <sz val="10"/>
        <color rgb="FF1C2833"/>
        <rFont val="Calibri"/>
        <charset val="1"/>
      </rPr>
      <t>(</t>
    </r>
    <r>
      <rPr>
        <sz val="10"/>
        <color rgb="FF1C2833"/>
        <rFont val="FreeSans"/>
        <family val="2"/>
      </rPr>
      <t>عملاء</t>
    </r>
    <r>
      <rPr>
        <sz val="10"/>
        <color rgb="FF1C2833"/>
        <rFont val="Calibri"/>
        <charset val="1"/>
      </rPr>
      <t>)</t>
    </r>
  </si>
  <si>
    <t>2001</t>
  </si>
  <si>
    <r>
      <rPr>
        <sz val="10"/>
        <color rgb="FF1C2833"/>
        <rFont val="FreeSans"/>
        <family val="2"/>
      </rPr>
      <t xml:space="preserve">ذمم دائنة </t>
    </r>
    <r>
      <rPr>
        <sz val="10"/>
        <color rgb="FF1C2833"/>
        <rFont val="Calibri"/>
        <charset val="1"/>
      </rPr>
      <t>(</t>
    </r>
    <r>
      <rPr>
        <sz val="10"/>
        <color rgb="FF1C2833"/>
        <rFont val="FreeSans"/>
        <family val="2"/>
      </rPr>
      <t>موردين</t>
    </r>
    <r>
      <rPr>
        <sz val="10"/>
        <color rgb="FF1C2833"/>
        <rFont val="Calibri"/>
        <charset val="1"/>
      </rPr>
      <t>)</t>
    </r>
  </si>
  <si>
    <t>3001</t>
  </si>
  <si>
    <t>4001</t>
  </si>
  <si>
    <t>4002</t>
  </si>
  <si>
    <t>5001</t>
  </si>
  <si>
    <t>5002</t>
  </si>
  <si>
    <t>تكاليف مقاولات</t>
  </si>
  <si>
    <t>6001</t>
  </si>
  <si>
    <t>رواتب وأجور</t>
  </si>
  <si>
    <t>6002</t>
  </si>
  <si>
    <t>إيجارات</t>
  </si>
  <si>
    <t>6003</t>
  </si>
  <si>
    <t>1201</t>
  </si>
  <si>
    <r>
      <rPr>
        <b/>
        <sz val="10"/>
        <color rgb="FFFFFFFF"/>
        <rFont val="FreeSans"/>
        <family val="2"/>
      </rPr>
      <t>التحقق</t>
    </r>
    <r>
      <rPr>
        <b/>
        <sz val="10"/>
        <color rgb="FFFFFFFF"/>
        <rFont val="Calibri"/>
        <charset val="1"/>
      </rPr>
      <t xml:space="preserve">: </t>
    </r>
    <r>
      <rPr>
        <b/>
        <sz val="10"/>
        <color rgb="FFFFFFFF"/>
        <rFont val="FreeSans"/>
        <family val="2"/>
      </rPr>
      <t xml:space="preserve">المدين </t>
    </r>
    <r>
      <rPr>
        <b/>
        <sz val="10"/>
        <color rgb="FFFFFFFF"/>
        <rFont val="Calibri"/>
        <charset val="1"/>
      </rPr>
      <t xml:space="preserve">= </t>
    </r>
    <r>
      <rPr>
        <b/>
        <sz val="10"/>
        <color rgb="FFFFFFFF"/>
        <rFont val="FreeSans"/>
        <family val="2"/>
      </rPr>
      <t>الدائن</t>
    </r>
  </si>
  <si>
    <t>💹  القوائم المالية</t>
  </si>
  <si>
    <t>الإيرادات</t>
  </si>
  <si>
    <t>الأصول</t>
  </si>
  <si>
    <t>إيراد المقاولات</t>
  </si>
  <si>
    <t>نقدية وبنك</t>
  </si>
  <si>
    <t>إيراد المبيعات</t>
  </si>
  <si>
    <t>إجمالي الإيرادات</t>
  </si>
  <si>
    <t>إجمالي الأصول</t>
  </si>
  <si>
    <t>المصروفات</t>
  </si>
  <si>
    <t>تكلفة المشتريات</t>
  </si>
  <si>
    <t>الخصوم وحقوق الملكية</t>
  </si>
  <si>
    <t>الرواتب والأجور</t>
  </si>
  <si>
    <t>الإيجارات</t>
  </si>
  <si>
    <t>صافي الربح</t>
  </si>
  <si>
    <t>إجمالي المصروفات</t>
  </si>
  <si>
    <t>إجمالي الخصوم والملكية</t>
  </si>
  <si>
    <t>برنامج محاسبة مجاني Excel | مفتوح المصدر | 2026</t>
  </si>
  <si>
    <t>أزرق = خلية إدخال يدوي</t>
  </si>
  <si>
    <t>أسود = معادلة محسوبة تلقائي</t>
  </si>
  <si>
    <t>أخضر = بيانات مرتبطة من شيت ثاني</t>
  </si>
  <si>
    <t>ذهبي = خلية مهمة تحتاج مراجعة</t>
  </si>
  <si>
    <t>أخضر زمردي = إجمالي / مجموع</t>
  </si>
  <si>
    <t>© 2026 | برنامج محاسبة مجاني مفتوح المصدر | جميع الشيتات مترابطة تلقائياً</t>
  </si>
  <si>
    <t>تتبع المشاريع | التكاليف | المستخلصات | قيود اليومية</t>
  </si>
  <si>
    <t>📋  سجل المشاريع - Project Card</t>
  </si>
  <si>
    <t>المورد / الجهة</t>
  </si>
  <si>
    <t>حديد + أسمنت</t>
  </si>
  <si>
    <t>مستخلص رقم 1</t>
  </si>
  <si>
    <t>تسجيل القيود المحاسبية وترحيلها تلقائياً | شيت اليومية الأمريكية</t>
  </si>
  <si>
    <t>الفرق (يجب = صفر)</t>
  </si>
  <si>
    <t>البيان / الوصف</t>
  </si>
  <si>
    <t>مبلغ مدين (جنيه)</t>
  </si>
  <si>
    <t>مبلغ دائن (جنيه)</t>
  </si>
  <si>
    <t>تتبع المخزون | فواتير البيع والشراء | كارتة الصنف | مفتوح المصدر</t>
  </si>
  <si>
    <t>🏷️  كارتة الصنف - Item Master</t>
  </si>
  <si>
    <t>حديد تسليح 10mm</t>
  </si>
  <si>
    <t>⚠️  تنبيه: الأصناف التي رصيدها أقل من الحد الأدنى تحتاج إعادة طلب</t>
  </si>
  <si>
    <t>سداد آجل 30 يوم</t>
  </si>
  <si>
    <t>سداد آجل 60 يوم</t>
  </si>
  <si>
    <t>آجل 45 يوم</t>
  </si>
  <si>
    <t>قائمة الدخل | الميزانية العمومية | 2026</t>
  </si>
  <si>
    <t>📈  قائمة الدخل - Income Statement</t>
  </si>
  <si>
    <t>⚖️  الميزانية العمومية - Balance Sheet</t>
  </si>
  <si>
    <t>ذمم دائنة (موردين)</t>
  </si>
  <si>
    <t>صافي الربح / الخسارة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</si>
</sst>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theme="1"/>
      <name val="Calibri"/>
      <family val="2"/>
      <charset val="1"/>
    </font>
    <font>
      <b/>
      <sz val="10"/>
      <color rgb="FFFFFFFF"/>
      <name val="FreeSans"/>
      <family val="2"/>
    </font>
    <font>
      <sz val="10"/>
      <color rgb="FF1C2833"/>
      <name val="FreeSans"/>
      <family val="2"/>
    </font>
    <font>
      <sz val="10"/>
      <color rgb="FF1C2833"/>
      <name val="Calibri"/>
      <charset val="1"/>
    </font>
    <font>
      <b/>
      <sz val="18"/>
      <color rgb="FFFFFFFF"/>
      <name val="FreeSans"/>
      <family val="2"/>
    </font>
    <font>
      <i/>
      <sz val="10"/>
      <color rgb="FFF0A500"/>
      <name val="FreeSans"/>
      <family val="2"/>
    </font>
    <font>
      <i/>
      <sz val="10"/>
      <color rgb="FFF0A500"/>
      <name val="Calibri"/>
      <charset val="1"/>
    </font>
    <font>
      <b/>
      <sz val="10"/>
      <color rgb="FFFFFFFF"/>
      <name val="Calibri"/>
      <charset val="1"/>
    </font>
    <font>
      <sz val="10"/>
      <color rgb="FF0000FF"/>
      <name val="Calibri"/>
      <charset val="1"/>
    </font>
    <font>
      <b/>
      <sz val="11"/>
      <color rgb="FFFFFFFF"/>
      <name val="FreeSans"/>
      <family val="2"/>
    </font>
    <font>
      <b/>
      <sz val="11"/>
      <color rgb="FFF0A500"/>
      <name val="Calibri"/>
      <charset val="1"/>
    </font>
    <font>
      <b/>
      <sz val="10"/>
      <color rgb="FF008000"/>
      <name val="Calibri"/>
      <charset val="1"/>
    </font>
    <font>
      <sz val="11"/>
      <color theme="1"/>
      <name val="Calibri"/>
      <family val="2"/>
    </font>
    <font>
      <b/>
      <sz val="22"/>
      <color rgb="FFFFFFFF"/>
      <name val="Calibri"/>
      <family val="2"/>
    </font>
    <font>
      <i/>
      <sz val="11"/>
      <color rgb="FFF0A500"/>
      <name val="Calibri"/>
      <family val="2"/>
    </font>
    <font>
      <b/>
      <sz val="10"/>
      <color rgb="FFFFFFFF"/>
      <name val="Calibri"/>
      <family val="2"/>
    </font>
    <font>
      <b/>
      <sz val="20"/>
      <color rgb="FFFFFFFF"/>
      <name val="Calibri"/>
      <family val="2"/>
    </font>
    <font>
      <i/>
      <sz val="9"/>
      <color rgb="FFFFFFFF"/>
      <name val="Calibri"/>
      <family val="2"/>
    </font>
    <font>
      <b/>
      <sz val="10"/>
      <color rgb="FF2E5D9E"/>
      <name val="Calibri"/>
      <family val="2"/>
    </font>
    <font>
      <sz val="10"/>
      <color rgb="FF1C2833"/>
      <name val="Calibri"/>
      <family val="2"/>
    </font>
    <font>
      <b/>
      <sz val="12"/>
      <color rgb="FF0000FF"/>
      <name val="Calibri"/>
      <family val="2"/>
    </font>
    <font>
      <b/>
      <sz val="12"/>
      <color rgb="FF000000"/>
      <name val="Calibri"/>
      <family val="2"/>
    </font>
    <font>
      <b/>
      <sz val="12"/>
      <color rgb="FF008000"/>
      <name val="Calibri"/>
      <family val="2"/>
    </font>
    <font>
      <b/>
      <sz val="12"/>
      <color rgb="FFC0392B"/>
      <name val="Calibri"/>
      <family val="2"/>
    </font>
    <font>
      <b/>
      <sz val="12"/>
      <color rgb="FF00897B"/>
      <name val="Calibri"/>
      <family val="2"/>
    </font>
    <font>
      <b/>
      <sz val="18"/>
      <color rgb="FFFFFFFF"/>
      <name val="Calibri"/>
      <family val="2"/>
    </font>
    <font>
      <i/>
      <sz val="10"/>
      <color rgb="FFF0A500"/>
      <name val="Calibri"/>
      <family val="2"/>
    </font>
    <font>
      <sz val="10"/>
      <color rgb="FF0000FF"/>
      <name val="Calibri"/>
      <family val="2"/>
    </font>
    <font>
      <sz val="10"/>
      <color rgb="FF008000"/>
      <name val="Calibri"/>
      <family val="2"/>
    </font>
    <font>
      <b/>
      <sz val="10"/>
      <color rgb="FFF0A500"/>
      <name val="Calibri"/>
      <family val="2"/>
    </font>
    <font>
      <sz val="10"/>
      <color rgb="FF27AE60"/>
      <name val="Calibri"/>
      <family val="2"/>
    </font>
    <font>
      <sz val="10"/>
      <color rgb="FFE67E22"/>
      <name val="Calibri"/>
      <family val="2"/>
    </font>
    <font>
      <b/>
      <sz val="9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F0A500"/>
      <name val="Calibri"/>
      <family val="2"/>
    </font>
    <font>
      <sz val="10"/>
      <color rgb="FFFFFFFF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1B2A4A"/>
        <bgColor rgb="FF1C2833"/>
      </patternFill>
    </fill>
    <fill>
      <patternFill patternType="solid">
        <fgColor rgb="FF2E5D9E"/>
        <bgColor rgb="FF666699"/>
      </patternFill>
    </fill>
    <fill>
      <patternFill patternType="solid">
        <fgColor rgb="FFF0A500"/>
        <bgColor rgb="FFFFCC00"/>
      </patternFill>
    </fill>
    <fill>
      <patternFill patternType="solid">
        <fgColor rgb="FF00897B"/>
        <bgColor rgb="FF008080"/>
      </patternFill>
    </fill>
    <fill>
      <patternFill patternType="solid">
        <fgColor rgb="FFC0392B"/>
        <bgColor rgb="FF993366"/>
      </patternFill>
    </fill>
    <fill>
      <patternFill patternType="solid">
        <fgColor rgb="FFF8FAFD"/>
        <bgColor rgb="FFFFFFFF"/>
      </patternFill>
    </fill>
    <fill>
      <patternFill patternType="solid">
        <fgColor rgb="FFE8EEF6"/>
        <bgColor rgb="FFF8FAFD"/>
      </patternFill>
    </fill>
    <fill>
      <patternFill patternType="solid">
        <fgColor rgb="FFFFFFFF"/>
        <bgColor rgb="FFF8FAFD"/>
      </patternFill>
    </fill>
    <fill>
      <patternFill patternType="solid">
        <fgColor rgb="FF4A90D9"/>
        <bgColor rgb="FF666699"/>
      </patternFill>
    </fill>
  </fills>
  <borders count="2">
    <border>
      <left/>
      <right/>
      <top/>
      <bottom/>
      <diagonal/>
    </border>
    <border>
      <left style="thin">
        <color rgb="FFC5D0DC"/>
      </left>
      <right style="thin">
        <color rgb="FFC5D0DC"/>
      </right>
      <top style="thin">
        <color rgb="FFC5D0DC"/>
      </top>
      <bottom style="thin">
        <color rgb="FFC5D0DC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4" borderId="0" xfId="0" applyFill="1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9" fillId="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3" fontId="8" fillId="7" borderId="1" xfId="0" applyNumberFormat="1" applyFont="1" applyFill="1" applyBorder="1" applyAlignment="1">
      <alignment horizontal="right" vertical="center"/>
    </xf>
    <xf numFmtId="0" fontId="3" fillId="8" borderId="1" xfId="0" applyFont="1" applyFill="1" applyBorder="1" applyAlignment="1">
      <alignment horizontal="center" vertical="center"/>
    </xf>
    <xf numFmtId="3" fontId="8" fillId="8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3" fontId="11" fillId="7" borderId="1" xfId="0" applyNumberFormat="1" applyFont="1" applyFill="1" applyBorder="1" applyAlignment="1">
      <alignment horizontal="right" vertical="center"/>
    </xf>
    <xf numFmtId="3" fontId="11" fillId="8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 vertical="center"/>
    </xf>
    <xf numFmtId="0" fontId="12" fillId="0" borderId="0" xfId="0" applyFont="1"/>
    <xf numFmtId="0" fontId="13" fillId="2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2" fillId="4" borderId="0" xfId="0" applyFont="1" applyFill="1"/>
    <xf numFmtId="0" fontId="15" fillId="5" borderId="0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3" fontId="16" fillId="5" borderId="0" xfId="0" applyNumberFormat="1" applyFont="1" applyFill="1" applyBorder="1" applyAlignment="1">
      <alignment horizontal="center" vertical="center"/>
    </xf>
    <xf numFmtId="3" fontId="16" fillId="6" borderId="0" xfId="0" applyNumberFormat="1" applyFont="1" applyFill="1" applyBorder="1" applyAlignment="1">
      <alignment horizontal="center" vertical="center"/>
    </xf>
    <xf numFmtId="3" fontId="16" fillId="3" borderId="0" xfId="0" applyNumberFormat="1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2" fillId="5" borderId="0" xfId="0" applyFont="1" applyFill="1"/>
    <xf numFmtId="0" fontId="12" fillId="6" borderId="0" xfId="0" applyFont="1" applyFill="1"/>
    <xf numFmtId="0" fontId="12" fillId="3" borderId="0" xfId="0" applyFont="1" applyFill="1"/>
    <xf numFmtId="0" fontId="15" fillId="2" borderId="1" xfId="0" applyFont="1" applyFill="1" applyBorder="1" applyAlignment="1">
      <alignment horizontal="right" vertical="center"/>
    </xf>
    <xf numFmtId="0" fontId="18" fillId="7" borderId="1" xfId="0" applyFont="1" applyFill="1" applyBorder="1" applyAlignment="1">
      <alignment horizontal="right" vertical="center"/>
    </xf>
    <xf numFmtId="0" fontId="19" fillId="7" borderId="1" xfId="0" applyFont="1" applyFill="1" applyBorder="1" applyAlignment="1">
      <alignment horizontal="right" vertical="center"/>
    </xf>
    <xf numFmtId="0" fontId="20" fillId="3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right" vertical="center"/>
    </xf>
    <xf numFmtId="0" fontId="19" fillId="8" borderId="1" xfId="0" applyFont="1" applyFill="1" applyBorder="1" applyAlignment="1">
      <alignment horizontal="right" vertical="center"/>
    </xf>
    <xf numFmtId="0" fontId="21" fillId="9" borderId="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right" vertical="center"/>
    </xf>
    <xf numFmtId="3" fontId="27" fillId="7" borderId="1" xfId="0" applyNumberFormat="1" applyFont="1" applyFill="1" applyBorder="1" applyAlignment="1">
      <alignment horizontal="right" vertical="center"/>
    </xf>
    <xf numFmtId="3" fontId="28" fillId="7" borderId="1" xfId="0" applyNumberFormat="1" applyFont="1" applyFill="1" applyBorder="1" applyAlignment="1">
      <alignment horizontal="right" vertical="center"/>
    </xf>
    <xf numFmtId="9" fontId="27" fillId="7" borderId="1" xfId="0" applyNumberFormat="1" applyFont="1" applyFill="1" applyBorder="1" applyAlignment="1">
      <alignment horizontal="right" vertical="center"/>
    </xf>
    <xf numFmtId="3" fontId="19" fillId="7" borderId="1" xfId="0" applyNumberFormat="1" applyFont="1" applyFill="1" applyBorder="1" applyAlignment="1">
      <alignment horizontal="right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right" vertical="center"/>
    </xf>
    <xf numFmtId="3" fontId="27" fillId="8" borderId="1" xfId="0" applyNumberFormat="1" applyFont="1" applyFill="1" applyBorder="1" applyAlignment="1">
      <alignment horizontal="right" vertical="center"/>
    </xf>
    <xf numFmtId="3" fontId="19" fillId="8" borderId="1" xfId="0" applyNumberFormat="1" applyFont="1" applyFill="1" applyBorder="1" applyAlignment="1">
      <alignment horizontal="right" vertical="center"/>
    </xf>
    <xf numFmtId="9" fontId="27" fillId="8" borderId="1" xfId="0" applyNumberFormat="1" applyFont="1" applyFill="1" applyBorder="1" applyAlignment="1">
      <alignment horizontal="right" vertical="center"/>
    </xf>
    <xf numFmtId="3" fontId="28" fillId="8" borderId="1" xfId="0" applyNumberFormat="1" applyFont="1" applyFill="1" applyBorder="1" applyAlignment="1">
      <alignment horizontal="right" vertical="center"/>
    </xf>
    <xf numFmtId="0" fontId="12" fillId="3" borderId="1" xfId="0" applyFont="1" applyFill="1" applyBorder="1"/>
    <xf numFmtId="0" fontId="15" fillId="3" borderId="1" xfId="0" applyFont="1" applyFill="1" applyBorder="1" applyAlignment="1">
      <alignment horizontal="right" vertical="center"/>
    </xf>
    <xf numFmtId="3" fontId="29" fillId="3" borderId="1" xfId="0" applyNumberFormat="1" applyFont="1" applyFill="1" applyBorder="1" applyAlignment="1">
      <alignment horizontal="right" vertical="center"/>
    </xf>
    <xf numFmtId="0" fontId="15" fillId="5" borderId="1" xfId="0" applyFont="1" applyFill="1" applyBorder="1" applyAlignment="1">
      <alignment horizontal="right" vertical="center"/>
    </xf>
    <xf numFmtId="0" fontId="30" fillId="7" borderId="1" xfId="0" applyFont="1" applyFill="1" applyBorder="1" applyAlignment="1">
      <alignment horizontal="right" vertical="center"/>
    </xf>
    <xf numFmtId="0" fontId="31" fillId="8" borderId="1" xfId="0" applyFont="1" applyFill="1" applyBorder="1" applyAlignment="1">
      <alignment horizontal="right" vertical="center"/>
    </xf>
    <xf numFmtId="0" fontId="12" fillId="2" borderId="1" xfId="0" applyFont="1" applyFill="1" applyBorder="1"/>
    <xf numFmtId="0" fontId="15" fillId="2" borderId="1" xfId="0" applyFont="1" applyFill="1" applyBorder="1" applyAlignment="1">
      <alignment horizontal="right" vertical="center"/>
    </xf>
    <xf numFmtId="3" fontId="29" fillId="2" borderId="1" xfId="0" applyNumberFormat="1" applyFont="1" applyFill="1" applyBorder="1" applyAlignment="1">
      <alignment horizontal="right" vertical="center"/>
    </xf>
    <xf numFmtId="0" fontId="15" fillId="6" borderId="1" xfId="0" applyFont="1" applyFill="1" applyBorder="1" applyAlignment="1">
      <alignment horizontal="right" vertical="center"/>
    </xf>
    <xf numFmtId="4" fontId="12" fillId="4" borderId="0" xfId="0" applyNumberFormat="1" applyFont="1" applyFill="1"/>
    <xf numFmtId="4" fontId="12" fillId="0" borderId="0" xfId="0" applyNumberFormat="1" applyFont="1"/>
    <xf numFmtId="0" fontId="32" fillId="5" borderId="1" xfId="0" applyFont="1" applyFill="1" applyBorder="1" applyAlignment="1">
      <alignment horizontal="right" vertical="center"/>
    </xf>
    <xf numFmtId="0" fontId="32" fillId="6" borderId="1" xfId="0" applyFont="1" applyFill="1" applyBorder="1" applyAlignment="1">
      <alignment horizontal="right" vertical="center"/>
    </xf>
    <xf numFmtId="0" fontId="32" fillId="3" borderId="1" xfId="0" applyFont="1" applyFill="1" applyBorder="1" applyAlignment="1">
      <alignment horizontal="right" vertical="center"/>
    </xf>
    <xf numFmtId="0" fontId="32" fillId="2" borderId="1" xfId="0" applyFont="1" applyFill="1" applyBorder="1" applyAlignment="1">
      <alignment horizontal="right" vertical="center"/>
    </xf>
    <xf numFmtId="4" fontId="27" fillId="7" borderId="1" xfId="0" applyNumberFormat="1" applyFont="1" applyFill="1" applyBorder="1" applyAlignment="1">
      <alignment horizontal="right" vertical="center"/>
    </xf>
    <xf numFmtId="4" fontId="27" fillId="8" borderId="1" xfId="0" applyNumberFormat="1" applyFont="1" applyFill="1" applyBorder="1" applyAlignment="1">
      <alignment horizontal="right" vertical="center"/>
    </xf>
    <xf numFmtId="0" fontId="12" fillId="7" borderId="1" xfId="0" applyFont="1" applyFill="1" applyBorder="1"/>
    <xf numFmtId="4" fontId="12" fillId="7" borderId="1" xfId="0" applyNumberFormat="1" applyFont="1" applyFill="1" applyBorder="1"/>
    <xf numFmtId="0" fontId="12" fillId="8" borderId="1" xfId="0" applyFont="1" applyFill="1" applyBorder="1"/>
    <xf numFmtId="4" fontId="12" fillId="8" borderId="1" xfId="0" applyNumberFormat="1" applyFont="1" applyFill="1" applyBorder="1"/>
    <xf numFmtId="0" fontId="33" fillId="2" borderId="1" xfId="0" applyFont="1" applyFill="1" applyBorder="1" applyAlignment="1">
      <alignment horizontal="center" vertical="center"/>
    </xf>
    <xf numFmtId="4" fontId="34" fillId="2" borderId="1" xfId="0" applyNumberFormat="1" applyFont="1" applyFill="1" applyBorder="1" applyAlignment="1">
      <alignment horizontal="right" vertical="center"/>
    </xf>
    <xf numFmtId="0" fontId="27" fillId="7" borderId="1" xfId="0" applyFont="1" applyFill="1" applyBorder="1" applyAlignment="1">
      <alignment horizontal="right" vertical="center"/>
    </xf>
    <xf numFmtId="0" fontId="28" fillId="7" borderId="1" xfId="0" applyFont="1" applyFill="1" applyBorder="1" applyAlignment="1">
      <alignment horizontal="right" vertical="center"/>
    </xf>
    <xf numFmtId="0" fontId="27" fillId="8" borderId="1" xfId="0" applyFont="1" applyFill="1" applyBorder="1" applyAlignment="1">
      <alignment horizontal="right" vertical="center"/>
    </xf>
    <xf numFmtId="0" fontId="28" fillId="8" borderId="1" xfId="0" applyFont="1" applyFill="1" applyBorder="1" applyAlignment="1">
      <alignment horizontal="right" vertical="center"/>
    </xf>
    <xf numFmtId="0" fontId="12" fillId="5" borderId="1" xfId="0" applyFont="1" applyFill="1" applyBorder="1"/>
    <xf numFmtId="0" fontId="15" fillId="5" borderId="1" xfId="0" applyFont="1" applyFill="1" applyBorder="1" applyAlignment="1">
      <alignment horizontal="right" vertical="center"/>
    </xf>
    <xf numFmtId="3" fontId="34" fillId="5" borderId="1" xfId="0" applyNumberFormat="1" applyFont="1" applyFill="1" applyBorder="1"/>
    <xf numFmtId="3" fontId="15" fillId="3" borderId="1" xfId="0" applyNumberFormat="1" applyFont="1" applyFill="1" applyBorder="1" applyAlignment="1">
      <alignment horizontal="right" vertical="center"/>
    </xf>
    <xf numFmtId="0" fontId="15" fillId="10" borderId="1" xfId="0" applyFont="1" applyFill="1" applyBorder="1" applyAlignment="1">
      <alignment horizontal="right" vertical="center"/>
    </xf>
    <xf numFmtId="3" fontId="29" fillId="10" borderId="1" xfId="0" applyNumberFormat="1" applyFont="1" applyFill="1" applyBorder="1" applyAlignment="1">
      <alignment horizontal="right" vertical="center"/>
    </xf>
    <xf numFmtId="0" fontId="35" fillId="9" borderId="1" xfId="0" applyFont="1" applyFill="1" applyBorder="1" applyAlignment="1">
      <alignment horizontal="right" vertical="center"/>
    </xf>
    <xf numFmtId="3" fontId="35" fillId="9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97B"/>
      <rgbColor rgb="FFC0C0C0"/>
      <rgbColor rgb="FF808080"/>
      <rgbColor rgb="FF9999FF"/>
      <rgbColor rgb="FF993366"/>
      <rgbColor rgb="FFF8FAFD"/>
      <rgbColor rgb="FFE8EEF6"/>
      <rgbColor rgb="FF660066"/>
      <rgbColor rgb="FFFF8080"/>
      <rgbColor rgb="FF2E5D9E"/>
      <rgbColor rgb="FFC5D0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A90D9"/>
      <rgbColor rgb="FF33CCCC"/>
      <rgbColor rgb="FF99CC00"/>
      <rgbColor rgb="FFFFCC00"/>
      <rgbColor rgb="FFF0A500"/>
      <rgbColor rgb="FFE67E22"/>
      <rgbColor rgb="FF666699"/>
      <rgbColor rgb="FF969696"/>
      <rgbColor rgb="FF1B2A4A"/>
      <rgbColor rgb="FF27AE60"/>
      <rgbColor rgb="FF003300"/>
      <rgbColor rgb="FF333300"/>
      <rgbColor rgb="FFC0392B"/>
      <rgbColor rgb="FF993366"/>
      <rgbColor rgb="FF333399"/>
      <rgbColor rgb="FF1C28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B2A4A"/>
  </sheetPr>
  <dimension ref="B1:M21"/>
  <sheetViews>
    <sheetView rightToLeft="1" zoomScaleNormal="100" workbookViewId="0">
      <selection activeCell="P7" sqref="P7"/>
    </sheetView>
  </sheetViews>
  <sheetFormatPr defaultColWidth="8.6640625" defaultRowHeight="14.4"/>
  <cols>
    <col min="1" max="1" width="2" style="19" customWidth="1"/>
    <col min="2" max="13" width="14" style="19" customWidth="1"/>
    <col min="14" max="16384" width="8.6640625" style="19"/>
  </cols>
  <sheetData>
    <row r="1" spans="2:13" ht="49.5" customHeight="1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2:13" ht="24.75" customHeight="1">
      <c r="B2" s="21" t="s">
        <v>218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2:13" ht="7.5" customHeight="1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2:13" ht="7.5" customHeight="1"/>
    <row r="5" spans="2:13" ht="18" customHeight="1">
      <c r="B5" s="23" t="s">
        <v>1</v>
      </c>
      <c r="C5" s="23"/>
      <c r="D5" s="23"/>
      <c r="E5" s="23"/>
      <c r="F5" s="24" t="s">
        <v>2</v>
      </c>
      <c r="G5" s="24"/>
      <c r="H5" s="24"/>
      <c r="I5" s="24"/>
      <c r="J5" s="25" t="s">
        <v>3</v>
      </c>
      <c r="K5" s="25"/>
      <c r="L5" s="25"/>
      <c r="M5" s="25"/>
    </row>
    <row r="6" spans="2:13" ht="34.5" customHeight="1">
      <c r="B6" s="26">
        <f>'📊 اليومية'!H3</f>
        <v>2713000</v>
      </c>
      <c r="C6" s="26"/>
      <c r="D6" s="26"/>
      <c r="E6" s="26"/>
      <c r="F6" s="27">
        <f>'📊 اليومية'!H4</f>
        <v>0</v>
      </c>
      <c r="G6" s="27"/>
      <c r="H6" s="27"/>
      <c r="I6" s="27"/>
      <c r="J6" s="28">
        <f>'📊 اليومية'!H5</f>
        <v>0</v>
      </c>
      <c r="K6" s="28"/>
      <c r="L6" s="28"/>
      <c r="M6" s="28"/>
    </row>
    <row r="7" spans="2:13" ht="21.75" customHeight="1">
      <c r="B7" s="26"/>
      <c r="C7" s="26"/>
      <c r="D7" s="26"/>
      <c r="E7" s="26"/>
      <c r="F7" s="27"/>
      <c r="G7" s="27"/>
      <c r="H7" s="27"/>
      <c r="I7" s="27"/>
      <c r="J7" s="28"/>
      <c r="K7" s="28"/>
      <c r="L7" s="28"/>
      <c r="M7" s="28"/>
    </row>
    <row r="8" spans="2:13" ht="18" customHeight="1">
      <c r="B8" s="29" t="s">
        <v>4</v>
      </c>
      <c r="C8" s="29"/>
      <c r="D8" s="29"/>
      <c r="E8" s="29"/>
      <c r="F8" s="30" t="s">
        <v>4</v>
      </c>
      <c r="G8" s="30"/>
      <c r="H8" s="30"/>
      <c r="I8" s="30"/>
      <c r="J8" s="31" t="s">
        <v>4</v>
      </c>
      <c r="K8" s="31"/>
      <c r="L8" s="31"/>
      <c r="M8" s="31"/>
    </row>
    <row r="9" spans="2:13" ht="7.5" customHeight="1">
      <c r="B9" s="32"/>
      <c r="C9" s="32"/>
      <c r="D9" s="32"/>
      <c r="E9" s="32"/>
      <c r="F9" s="33"/>
      <c r="G9" s="33"/>
      <c r="H9" s="33"/>
      <c r="I9" s="33"/>
      <c r="J9" s="34"/>
      <c r="K9" s="34"/>
      <c r="L9" s="34"/>
      <c r="M9" s="34"/>
    </row>
    <row r="11" spans="2:13" ht="7.5" customHeight="1"/>
    <row r="12" spans="2:13" ht="21.75" customHeight="1">
      <c r="B12" s="35" t="s">
        <v>5</v>
      </c>
      <c r="C12" s="35"/>
      <c r="D12" s="35"/>
      <c r="E12" s="35"/>
      <c r="F12" s="35"/>
      <c r="G12" s="35"/>
      <c r="H12" s="35" t="s">
        <v>6</v>
      </c>
      <c r="I12" s="35"/>
      <c r="J12" s="35"/>
      <c r="K12" s="35"/>
      <c r="L12" s="35"/>
      <c r="M12" s="35"/>
    </row>
    <row r="13" spans="2:13" ht="19.5" customHeight="1">
      <c r="B13" s="36" t="s">
        <v>7</v>
      </c>
      <c r="C13" s="36"/>
      <c r="D13" s="36"/>
      <c r="E13" s="37" t="s">
        <v>8</v>
      </c>
      <c r="F13" s="37"/>
      <c r="G13" s="37"/>
      <c r="H13" s="38" t="s">
        <v>9</v>
      </c>
      <c r="I13" s="38"/>
      <c r="J13" s="37" t="s">
        <v>219</v>
      </c>
      <c r="K13" s="37"/>
      <c r="L13" s="37"/>
      <c r="M13" s="37"/>
    </row>
    <row r="14" spans="2:13" ht="19.5" customHeight="1">
      <c r="B14" s="39" t="s">
        <v>10</v>
      </c>
      <c r="C14" s="39"/>
      <c r="D14" s="39"/>
      <c r="E14" s="40" t="s">
        <v>11</v>
      </c>
      <c r="F14" s="40"/>
      <c r="G14" s="40"/>
      <c r="H14" s="41" t="s">
        <v>9</v>
      </c>
      <c r="I14" s="41"/>
      <c r="J14" s="40" t="s">
        <v>220</v>
      </c>
      <c r="K14" s="40"/>
      <c r="L14" s="40"/>
      <c r="M14" s="40"/>
    </row>
    <row r="15" spans="2:13" ht="19.5" customHeight="1">
      <c r="B15" s="36" t="s">
        <v>12</v>
      </c>
      <c r="C15" s="36"/>
      <c r="D15" s="36"/>
      <c r="E15" s="37" t="s">
        <v>13</v>
      </c>
      <c r="F15" s="37"/>
      <c r="G15" s="37"/>
      <c r="H15" s="42" t="s">
        <v>9</v>
      </c>
      <c r="I15" s="42"/>
      <c r="J15" s="37" t="s">
        <v>221</v>
      </c>
      <c r="K15" s="37"/>
      <c r="L15" s="37"/>
      <c r="M15" s="37"/>
    </row>
    <row r="16" spans="2:13" ht="19.5" customHeight="1">
      <c r="B16" s="39" t="s">
        <v>14</v>
      </c>
      <c r="C16" s="39"/>
      <c r="D16" s="39"/>
      <c r="E16" s="40" t="s">
        <v>15</v>
      </c>
      <c r="F16" s="40"/>
      <c r="G16" s="40"/>
      <c r="H16" s="43" t="s">
        <v>9</v>
      </c>
      <c r="I16" s="43"/>
      <c r="J16" s="40" t="s">
        <v>222</v>
      </c>
      <c r="K16" s="40"/>
      <c r="L16" s="40"/>
      <c r="M16" s="40"/>
    </row>
    <row r="17" spans="2:13" ht="19.5" customHeight="1">
      <c r="B17" s="36" t="s">
        <v>16</v>
      </c>
      <c r="C17" s="36"/>
      <c r="D17" s="36"/>
      <c r="E17" s="37" t="s">
        <v>17</v>
      </c>
      <c r="F17" s="37"/>
      <c r="G17" s="37"/>
      <c r="H17" s="44" t="s">
        <v>9</v>
      </c>
      <c r="I17" s="44"/>
      <c r="J17" s="37" t="s">
        <v>223</v>
      </c>
      <c r="K17" s="37"/>
      <c r="L17" s="37"/>
      <c r="M17" s="37"/>
    </row>
    <row r="18" spans="2:13" ht="19.5" customHeight="1"/>
    <row r="19" spans="2:13" ht="19.5" customHeight="1"/>
    <row r="21" spans="2:13" ht="18" customHeight="1">
      <c r="B21" s="45" t="s">
        <v>224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</sheetData>
  <mergeCells count="34">
    <mergeCell ref="B21:M21"/>
    <mergeCell ref="B16:D16"/>
    <mergeCell ref="E16:G16"/>
    <mergeCell ref="H16:I16"/>
    <mergeCell ref="J16:M16"/>
    <mergeCell ref="B17:D17"/>
    <mergeCell ref="E17:G17"/>
    <mergeCell ref="H17:I17"/>
    <mergeCell ref="J17:M17"/>
    <mergeCell ref="B14:D14"/>
    <mergeCell ref="E14:G14"/>
    <mergeCell ref="H14:I14"/>
    <mergeCell ref="J14:M14"/>
    <mergeCell ref="B15:D15"/>
    <mergeCell ref="E15:G15"/>
    <mergeCell ref="H15:I15"/>
    <mergeCell ref="J15:M15"/>
    <mergeCell ref="B12:G12"/>
    <mergeCell ref="H12:M12"/>
    <mergeCell ref="B13:D13"/>
    <mergeCell ref="E13:G13"/>
    <mergeCell ref="H13:I13"/>
    <mergeCell ref="J13:M13"/>
    <mergeCell ref="B6:E7"/>
    <mergeCell ref="F6:I7"/>
    <mergeCell ref="J6:M7"/>
    <mergeCell ref="B8:E8"/>
    <mergeCell ref="F8:I8"/>
    <mergeCell ref="J8:M8"/>
    <mergeCell ref="B1:M1"/>
    <mergeCell ref="B2:M2"/>
    <mergeCell ref="B5:E5"/>
    <mergeCell ref="F5:I5"/>
    <mergeCell ref="J5:M5"/>
  </mergeCells>
  <pageMargins left="0.75" right="0.75" top="1" bottom="1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97B"/>
  </sheetPr>
  <dimension ref="A1:H40"/>
  <sheetViews>
    <sheetView rightToLeft="1" zoomScaleNormal="100" workbookViewId="0">
      <pane ySplit="9" topLeftCell="A10" activePane="bottomLeft" state="frozen"/>
      <selection pane="bottomLeft" activeCell="L9" sqref="L9"/>
    </sheetView>
  </sheetViews>
  <sheetFormatPr defaultColWidth="8.6640625" defaultRowHeight="14.4"/>
  <cols>
    <col min="1" max="1" width="6" style="19" customWidth="1"/>
    <col min="2" max="2" width="14" style="19" customWidth="1"/>
    <col min="3" max="3" width="16" style="19" customWidth="1"/>
    <col min="4" max="4" width="32" style="19" customWidth="1"/>
    <col min="5" max="6" width="24" style="19" customWidth="1"/>
    <col min="7" max="8" width="16" style="19" customWidth="1"/>
    <col min="9" max="16384" width="8.6640625" style="19"/>
  </cols>
  <sheetData>
    <row r="1" spans="1:8" ht="45" customHeight="1">
      <c r="A1" s="46" t="s">
        <v>18</v>
      </c>
      <c r="B1" s="46"/>
      <c r="C1" s="46"/>
      <c r="D1" s="46"/>
      <c r="E1" s="46"/>
      <c r="F1" s="46"/>
      <c r="G1" s="46"/>
      <c r="H1" s="46"/>
    </row>
    <row r="2" spans="1:8" ht="21.75" customHeight="1">
      <c r="A2" s="47" t="s">
        <v>230</v>
      </c>
      <c r="B2" s="47"/>
      <c r="C2" s="47"/>
      <c r="D2" s="47"/>
      <c r="E2" s="47"/>
      <c r="F2" s="47"/>
      <c r="G2" s="47"/>
      <c r="H2" s="47"/>
    </row>
    <row r="3" spans="1:8" ht="7.5" customHeight="1">
      <c r="A3" s="22"/>
      <c r="B3" s="22"/>
      <c r="C3" s="22"/>
      <c r="D3" s="22"/>
      <c r="E3" s="22"/>
      <c r="F3" s="22"/>
      <c r="G3" s="22"/>
      <c r="H3" s="72">
        <f>SUM(G10:G500)</f>
        <v>2713000</v>
      </c>
    </row>
    <row r="4" spans="1:8" ht="7.5" customHeight="1">
      <c r="H4" s="73">
        <f>SUM(H10:H500)</f>
        <v>0</v>
      </c>
    </row>
    <row r="5" spans="1:8" ht="21.75" customHeight="1">
      <c r="A5" s="74" t="s">
        <v>19</v>
      </c>
      <c r="B5" s="74"/>
      <c r="C5" s="75" t="s">
        <v>20</v>
      </c>
      <c r="D5" s="75"/>
      <c r="E5" s="76" t="s">
        <v>231</v>
      </c>
      <c r="F5" s="76"/>
      <c r="G5" s="77" t="s">
        <v>21</v>
      </c>
      <c r="H5" s="77"/>
    </row>
    <row r="8" spans="1:8" ht="7.5" customHeight="1"/>
    <row r="9" spans="1:8" ht="25.5" customHeight="1">
      <c r="A9" s="49" t="s">
        <v>22</v>
      </c>
      <c r="B9" s="49" t="s">
        <v>23</v>
      </c>
      <c r="C9" s="49" t="s">
        <v>24</v>
      </c>
      <c r="D9" s="49" t="s">
        <v>232</v>
      </c>
      <c r="E9" s="49" t="s">
        <v>25</v>
      </c>
      <c r="F9" s="49" t="s">
        <v>26</v>
      </c>
      <c r="G9" s="49" t="s">
        <v>233</v>
      </c>
      <c r="H9" s="49" t="s">
        <v>234</v>
      </c>
    </row>
    <row r="10" spans="1:8" ht="19.5" customHeight="1">
      <c r="A10" s="51">
        <v>1</v>
      </c>
      <c r="B10" s="51" t="s">
        <v>27</v>
      </c>
      <c r="C10" s="51" t="s">
        <v>28</v>
      </c>
      <c r="D10" s="51" t="s">
        <v>29</v>
      </c>
      <c r="E10" s="51" t="s">
        <v>30</v>
      </c>
      <c r="F10" s="51" t="s">
        <v>31</v>
      </c>
      <c r="G10" s="78">
        <v>500000</v>
      </c>
      <c r="H10" s="51"/>
    </row>
    <row r="11" spans="1:8" ht="19.5" customHeight="1">
      <c r="A11" s="57">
        <v>2</v>
      </c>
      <c r="B11" s="57" t="s">
        <v>32</v>
      </c>
      <c r="C11" s="57" t="s">
        <v>33</v>
      </c>
      <c r="D11" s="57" t="s">
        <v>34</v>
      </c>
      <c r="E11" s="57" t="s">
        <v>35</v>
      </c>
      <c r="F11" s="57" t="s">
        <v>30</v>
      </c>
      <c r="G11" s="79">
        <v>85000</v>
      </c>
      <c r="H11" s="57"/>
    </row>
    <row r="12" spans="1:8" ht="19.5" customHeight="1">
      <c r="A12" s="51">
        <v>3</v>
      </c>
      <c r="B12" s="51" t="s">
        <v>36</v>
      </c>
      <c r="C12" s="51" t="s">
        <v>37</v>
      </c>
      <c r="D12" s="51" t="s">
        <v>38</v>
      </c>
      <c r="E12" s="51" t="s">
        <v>39</v>
      </c>
      <c r="F12" s="51" t="s">
        <v>40</v>
      </c>
      <c r="G12" s="78">
        <v>120000</v>
      </c>
      <c r="H12" s="51"/>
    </row>
    <row r="13" spans="1:8" ht="19.5" customHeight="1">
      <c r="A13" s="57">
        <v>4</v>
      </c>
      <c r="B13" s="57" t="s">
        <v>41</v>
      </c>
      <c r="C13" s="57" t="s">
        <v>42</v>
      </c>
      <c r="D13" s="57" t="s">
        <v>43</v>
      </c>
      <c r="E13" s="57" t="s">
        <v>44</v>
      </c>
      <c r="F13" s="57" t="s">
        <v>30</v>
      </c>
      <c r="G13" s="79">
        <v>45000</v>
      </c>
      <c r="H13" s="57"/>
    </row>
    <row r="14" spans="1:8" ht="19.5" customHeight="1">
      <c r="A14" s="51">
        <v>5</v>
      </c>
      <c r="B14" s="51" t="s">
        <v>45</v>
      </c>
      <c r="C14" s="51" t="s">
        <v>46</v>
      </c>
      <c r="D14" s="51" t="s">
        <v>47</v>
      </c>
      <c r="E14" s="51" t="s">
        <v>48</v>
      </c>
      <c r="F14" s="51" t="s">
        <v>49</v>
      </c>
      <c r="G14" s="78">
        <v>18000</v>
      </c>
      <c r="H14" s="51"/>
    </row>
    <row r="15" spans="1:8" ht="19.5" customHeight="1">
      <c r="A15" s="57">
        <v>6</v>
      </c>
      <c r="B15" s="57" t="s">
        <v>50</v>
      </c>
      <c r="C15" s="57" t="s">
        <v>51</v>
      </c>
      <c r="D15" s="57" t="s">
        <v>52</v>
      </c>
      <c r="E15" s="57" t="s">
        <v>30</v>
      </c>
      <c r="F15" s="57" t="s">
        <v>53</v>
      </c>
      <c r="G15" s="79">
        <v>250000</v>
      </c>
      <c r="H15" s="57"/>
    </row>
    <row r="16" spans="1:8" ht="19.5" customHeight="1">
      <c r="A16" s="51">
        <v>7</v>
      </c>
      <c r="B16" s="51" t="s">
        <v>54</v>
      </c>
      <c r="C16" s="51" t="s">
        <v>55</v>
      </c>
      <c r="D16" s="51" t="s">
        <v>56</v>
      </c>
      <c r="E16" s="51" t="s">
        <v>57</v>
      </c>
      <c r="F16" s="51" t="s">
        <v>30</v>
      </c>
      <c r="G16" s="78">
        <v>35000</v>
      </c>
      <c r="H16" s="51"/>
    </row>
    <row r="17" spans="1:8" ht="19.5" customHeight="1">
      <c r="A17" s="57">
        <v>8</v>
      </c>
      <c r="B17" s="57" t="s">
        <v>58</v>
      </c>
      <c r="C17" s="57" t="s">
        <v>59</v>
      </c>
      <c r="D17" s="57" t="s">
        <v>60</v>
      </c>
      <c r="E17" s="57" t="s">
        <v>30</v>
      </c>
      <c r="F17" s="57" t="s">
        <v>39</v>
      </c>
      <c r="G17" s="79">
        <v>120000</v>
      </c>
      <c r="H17" s="57"/>
    </row>
    <row r="18" spans="1:8" ht="19.5" customHeight="1">
      <c r="A18" s="51">
        <v>9</v>
      </c>
      <c r="B18" s="51" t="s">
        <v>61</v>
      </c>
      <c r="C18" s="51" t="s">
        <v>62</v>
      </c>
      <c r="D18" s="51" t="s">
        <v>63</v>
      </c>
      <c r="E18" s="51" t="s">
        <v>64</v>
      </c>
      <c r="F18" s="51" t="s">
        <v>49</v>
      </c>
      <c r="G18" s="78">
        <v>3500</v>
      </c>
      <c r="H18" s="51"/>
    </row>
    <row r="19" spans="1:8" ht="19.5" customHeight="1">
      <c r="A19" s="57">
        <v>10</v>
      </c>
      <c r="B19" s="57" t="s">
        <v>65</v>
      </c>
      <c r="C19" s="57" t="s">
        <v>66</v>
      </c>
      <c r="D19" s="57" t="s">
        <v>67</v>
      </c>
      <c r="E19" s="57" t="s">
        <v>30</v>
      </c>
      <c r="F19" s="57" t="s">
        <v>53</v>
      </c>
      <c r="G19" s="79">
        <v>180000</v>
      </c>
      <c r="H19" s="57"/>
    </row>
    <row r="20" spans="1:8" ht="19.5" customHeight="1">
      <c r="A20" s="80"/>
      <c r="B20" s="80"/>
      <c r="C20" s="80"/>
      <c r="D20" s="80"/>
      <c r="E20" s="80"/>
      <c r="F20" s="80"/>
      <c r="G20" s="81"/>
      <c r="H20" s="81"/>
    </row>
    <row r="21" spans="1:8" ht="19.5" customHeight="1">
      <c r="A21" s="82"/>
      <c r="B21" s="82"/>
      <c r="C21" s="82"/>
      <c r="D21" s="82"/>
      <c r="E21" s="82"/>
      <c r="F21" s="82"/>
      <c r="G21" s="83"/>
      <c r="H21" s="83"/>
    </row>
    <row r="22" spans="1:8" ht="19.5" customHeight="1">
      <c r="A22" s="80"/>
      <c r="B22" s="80"/>
      <c r="C22" s="80"/>
      <c r="D22" s="80"/>
      <c r="E22" s="80"/>
      <c r="F22" s="80"/>
      <c r="G22" s="81"/>
      <c r="H22" s="81"/>
    </row>
    <row r="23" spans="1:8" ht="19.5" customHeight="1">
      <c r="A23" s="82"/>
      <c r="B23" s="82"/>
      <c r="C23" s="82"/>
      <c r="D23" s="82"/>
      <c r="E23" s="82"/>
      <c r="F23" s="82"/>
      <c r="G23" s="83"/>
      <c r="H23" s="83"/>
    </row>
    <row r="24" spans="1:8" ht="19.5" customHeight="1">
      <c r="A24" s="80"/>
      <c r="B24" s="80"/>
      <c r="C24" s="80"/>
      <c r="D24" s="80"/>
      <c r="E24" s="80"/>
      <c r="F24" s="80"/>
      <c r="G24" s="81"/>
      <c r="H24" s="81"/>
    </row>
    <row r="25" spans="1:8" ht="19.5" customHeight="1">
      <c r="A25" s="82"/>
      <c r="B25" s="82"/>
      <c r="C25" s="82"/>
      <c r="D25" s="82"/>
      <c r="E25" s="82"/>
      <c r="F25" s="82"/>
      <c r="G25" s="83"/>
      <c r="H25" s="83"/>
    </row>
    <row r="26" spans="1:8" ht="19.5" customHeight="1">
      <c r="A26" s="80"/>
      <c r="B26" s="80"/>
      <c r="C26" s="80"/>
      <c r="D26" s="80"/>
      <c r="E26" s="80"/>
      <c r="F26" s="80"/>
      <c r="G26" s="81"/>
      <c r="H26" s="81"/>
    </row>
    <row r="27" spans="1:8" ht="19.5" customHeight="1">
      <c r="A27" s="82"/>
      <c r="B27" s="82"/>
      <c r="C27" s="82"/>
      <c r="D27" s="82"/>
      <c r="E27" s="82"/>
      <c r="F27" s="82"/>
      <c r="G27" s="83"/>
      <c r="H27" s="83"/>
    </row>
    <row r="28" spans="1:8" ht="19.5" customHeight="1">
      <c r="A28" s="80"/>
      <c r="B28" s="80"/>
      <c r="C28" s="80"/>
      <c r="D28" s="80"/>
      <c r="E28" s="80"/>
      <c r="F28" s="80"/>
      <c r="G28" s="81"/>
      <c r="H28" s="81"/>
    </row>
    <row r="29" spans="1:8" ht="19.5" customHeight="1">
      <c r="A29" s="82"/>
      <c r="B29" s="82"/>
      <c r="C29" s="82"/>
      <c r="D29" s="82"/>
      <c r="E29" s="82"/>
      <c r="F29" s="82"/>
      <c r="G29" s="83"/>
      <c r="H29" s="83"/>
    </row>
    <row r="30" spans="1:8" ht="19.5" customHeight="1">
      <c r="A30" s="80"/>
      <c r="B30" s="80"/>
      <c r="C30" s="80"/>
      <c r="D30" s="80"/>
      <c r="E30" s="80"/>
      <c r="F30" s="80"/>
      <c r="G30" s="81"/>
      <c r="H30" s="81"/>
    </row>
    <row r="31" spans="1:8" ht="19.5" customHeight="1">
      <c r="A31" s="82"/>
      <c r="B31" s="82"/>
      <c r="C31" s="82"/>
      <c r="D31" s="82"/>
      <c r="E31" s="82"/>
      <c r="F31" s="82"/>
      <c r="G31" s="83"/>
      <c r="H31" s="83"/>
    </row>
    <row r="32" spans="1:8" ht="19.5" customHeight="1">
      <c r="A32" s="80"/>
      <c r="B32" s="80"/>
      <c r="C32" s="80"/>
      <c r="D32" s="80"/>
      <c r="E32" s="80"/>
      <c r="F32" s="80"/>
      <c r="G32" s="81"/>
      <c r="H32" s="81"/>
    </row>
    <row r="33" spans="1:8" ht="19.5" customHeight="1">
      <c r="A33" s="82"/>
      <c r="B33" s="82"/>
      <c r="C33" s="82"/>
      <c r="D33" s="82"/>
      <c r="E33" s="82"/>
      <c r="F33" s="82"/>
      <c r="G33" s="83"/>
      <c r="H33" s="83"/>
    </row>
    <row r="34" spans="1:8" ht="19.5" customHeight="1">
      <c r="A34" s="80"/>
      <c r="B34" s="80"/>
      <c r="C34" s="80"/>
      <c r="D34" s="80"/>
      <c r="E34" s="80"/>
      <c r="F34" s="80"/>
      <c r="G34" s="81"/>
      <c r="H34" s="81"/>
    </row>
    <row r="35" spans="1:8" ht="19.5" customHeight="1">
      <c r="A35" s="82"/>
      <c r="B35" s="82"/>
      <c r="C35" s="82"/>
      <c r="D35" s="82"/>
      <c r="E35" s="82"/>
      <c r="F35" s="82"/>
      <c r="G35" s="83"/>
      <c r="H35" s="83"/>
    </row>
    <row r="36" spans="1:8" ht="19.5" customHeight="1">
      <c r="A36" s="80"/>
      <c r="B36" s="80"/>
      <c r="C36" s="80"/>
      <c r="D36" s="80"/>
      <c r="E36" s="80"/>
      <c r="F36" s="80"/>
      <c r="G36" s="81"/>
      <c r="H36" s="81"/>
    </row>
    <row r="37" spans="1:8" ht="19.5" customHeight="1">
      <c r="A37" s="82"/>
      <c r="B37" s="82"/>
      <c r="C37" s="82"/>
      <c r="D37" s="82"/>
      <c r="E37" s="82"/>
      <c r="F37" s="82"/>
      <c r="G37" s="83"/>
      <c r="H37" s="83"/>
    </row>
    <row r="38" spans="1:8" ht="19.5" customHeight="1">
      <c r="A38" s="80"/>
      <c r="B38" s="80"/>
      <c r="C38" s="80"/>
      <c r="D38" s="80"/>
      <c r="E38" s="80"/>
      <c r="F38" s="80"/>
      <c r="G38" s="81"/>
      <c r="H38" s="81"/>
    </row>
    <row r="39" spans="1:8" ht="19.5" customHeight="1">
      <c r="A39" s="82"/>
      <c r="B39" s="82"/>
      <c r="C39" s="82"/>
      <c r="D39" s="82"/>
      <c r="E39" s="82"/>
      <c r="F39" s="82"/>
      <c r="G39" s="83"/>
      <c r="H39" s="83"/>
    </row>
    <row r="40" spans="1:8" ht="24" customHeight="1">
      <c r="A40" s="68"/>
      <c r="B40" s="68"/>
      <c r="C40" s="68"/>
      <c r="D40" s="84" t="s">
        <v>68</v>
      </c>
      <c r="E40" s="68"/>
      <c r="F40" s="68"/>
      <c r="G40" s="85">
        <f>SUM(G10:G39)</f>
        <v>1356500</v>
      </c>
      <c r="H40" s="85">
        <f>SUM(H10:H39)</f>
        <v>0</v>
      </c>
    </row>
  </sheetData>
  <mergeCells count="6">
    <mergeCell ref="A1:H1"/>
    <mergeCell ref="A2:H2"/>
    <mergeCell ref="A5:B5"/>
    <mergeCell ref="C5:D5"/>
    <mergeCell ref="E5:F5"/>
    <mergeCell ref="G5:H5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5D9E"/>
  </sheetPr>
  <dimension ref="A1:J27"/>
  <sheetViews>
    <sheetView rightToLeft="1" zoomScaleNormal="100" workbookViewId="0">
      <pane ySplit="6" topLeftCell="A7" activePane="bottomLeft" state="frozen"/>
      <selection pane="bottomLeft" activeCell="A5" sqref="A5:J5"/>
    </sheetView>
  </sheetViews>
  <sheetFormatPr defaultColWidth="8.6640625" defaultRowHeight="14.4"/>
  <cols>
    <col min="1" max="1" width="6" style="19" customWidth="1"/>
    <col min="2" max="2" width="20" style="19" customWidth="1"/>
    <col min="3" max="3" width="18" style="19" customWidth="1"/>
    <col min="4" max="9" width="16" style="19" customWidth="1"/>
    <col min="10" max="10" width="14" style="19" customWidth="1"/>
    <col min="11" max="16384" width="8.6640625" style="19"/>
  </cols>
  <sheetData>
    <row r="1" spans="1:10" ht="45" customHeight="1">
      <c r="A1" s="46" t="s">
        <v>69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1.75" customHeight="1">
      <c r="A2" s="47" t="s">
        <v>225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7.5" customHeight="1">
      <c r="A3" s="22"/>
      <c r="B3" s="22"/>
      <c r="C3" s="22"/>
      <c r="D3" s="22"/>
      <c r="E3" s="22"/>
      <c r="F3" s="22"/>
      <c r="G3" s="22"/>
      <c r="H3" s="22"/>
      <c r="I3" s="22"/>
      <c r="J3" s="22"/>
    </row>
    <row r="5" spans="1:10" ht="21.75" customHeight="1">
      <c r="A5" s="48" t="s">
        <v>226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ht="25.5" customHeight="1">
      <c r="A6" s="49" t="s">
        <v>70</v>
      </c>
      <c r="B6" s="49" t="s">
        <v>71</v>
      </c>
      <c r="C6" s="49" t="s">
        <v>72</v>
      </c>
      <c r="D6" s="49" t="s">
        <v>73</v>
      </c>
      <c r="E6" s="49" t="s">
        <v>74</v>
      </c>
      <c r="F6" s="49" t="s">
        <v>75</v>
      </c>
      <c r="G6" s="49" t="s">
        <v>76</v>
      </c>
      <c r="H6" s="49" t="s">
        <v>77</v>
      </c>
      <c r="I6" s="49" t="s">
        <v>78</v>
      </c>
      <c r="J6" s="49" t="s">
        <v>79</v>
      </c>
    </row>
    <row r="7" spans="1:10" ht="21.75" customHeight="1">
      <c r="A7" s="50">
        <v>1</v>
      </c>
      <c r="B7" s="51" t="s">
        <v>80</v>
      </c>
      <c r="C7" s="51" t="s">
        <v>81</v>
      </c>
      <c r="D7" s="52">
        <v>3500000</v>
      </c>
      <c r="E7" s="52">
        <v>2800000</v>
      </c>
      <c r="F7" s="53">
        <f>F8+F9</f>
        <v>3300000</v>
      </c>
      <c r="G7" s="54">
        <v>75</v>
      </c>
      <c r="H7" s="53">
        <f>D7*G7</f>
        <v>262500000</v>
      </c>
      <c r="I7" s="55">
        <v>2100000</v>
      </c>
      <c r="J7" s="53">
        <f>D7-E7</f>
        <v>700000</v>
      </c>
    </row>
    <row r="8" spans="1:10" ht="21.75" customHeight="1">
      <c r="A8" s="56">
        <v>2</v>
      </c>
      <c r="B8" s="57" t="s">
        <v>82</v>
      </c>
      <c r="C8" s="57" t="s">
        <v>83</v>
      </c>
      <c r="D8" s="58">
        <v>850000</v>
      </c>
      <c r="E8" s="58">
        <v>680000</v>
      </c>
      <c r="F8" s="59">
        <v>420000</v>
      </c>
      <c r="G8" s="60">
        <v>60</v>
      </c>
      <c r="H8" s="61">
        <f>D8*G8</f>
        <v>51000000</v>
      </c>
      <c r="I8" s="59">
        <v>350000</v>
      </c>
      <c r="J8" s="61">
        <f>D8-E8</f>
        <v>170000</v>
      </c>
    </row>
    <row r="9" spans="1:10" ht="21.75" customHeight="1">
      <c r="A9" s="50">
        <v>3</v>
      </c>
      <c r="B9" s="51" t="s">
        <v>84</v>
      </c>
      <c r="C9" s="51" t="s">
        <v>85</v>
      </c>
      <c r="D9" s="52">
        <v>7200000</v>
      </c>
      <c r="E9" s="52">
        <v>5760000</v>
      </c>
      <c r="F9" s="55">
        <v>2880000</v>
      </c>
      <c r="G9" s="54">
        <v>50</v>
      </c>
      <c r="H9" s="53">
        <f>D9*G9</f>
        <v>360000000</v>
      </c>
      <c r="I9" s="55">
        <v>2500000</v>
      </c>
      <c r="J9" s="53">
        <f>D9-E9</f>
        <v>1440000</v>
      </c>
    </row>
    <row r="10" spans="1:10" ht="24" customHeight="1">
      <c r="A10" s="62"/>
      <c r="B10" s="63" t="s">
        <v>68</v>
      </c>
      <c r="C10" s="62"/>
      <c r="D10" s="64">
        <f>SUM(D7:D9)</f>
        <v>11550000</v>
      </c>
      <c r="E10" s="64">
        <f>SUM(E7:E9)</f>
        <v>9240000</v>
      </c>
      <c r="F10" s="64">
        <f>SUM(F7:F9)</f>
        <v>6600000</v>
      </c>
      <c r="G10" s="62"/>
      <c r="H10" s="64">
        <f>SUM(H7:H9)</f>
        <v>673500000</v>
      </c>
      <c r="I10" s="64">
        <f>SUM(I7:I9)</f>
        <v>4950000</v>
      </c>
      <c r="J10" s="62"/>
    </row>
    <row r="12" spans="1:10" ht="7.5" customHeight="1"/>
    <row r="13" spans="1:10" ht="21.75" customHeight="1">
      <c r="A13" s="65" t="s">
        <v>86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0" ht="25.5" customHeight="1">
      <c r="A14" s="49" t="s">
        <v>70</v>
      </c>
      <c r="B14" s="49" t="s">
        <v>87</v>
      </c>
      <c r="C14" s="49" t="s">
        <v>88</v>
      </c>
      <c r="D14" s="49" t="s">
        <v>227</v>
      </c>
      <c r="E14" s="49" t="s">
        <v>89</v>
      </c>
      <c r="F14" s="49" t="s">
        <v>90</v>
      </c>
      <c r="G14" s="49" t="s">
        <v>91</v>
      </c>
      <c r="H14" s="49" t="s">
        <v>92</v>
      </c>
      <c r="I14" s="49" t="s">
        <v>93</v>
      </c>
      <c r="J14" s="49" t="s">
        <v>94</v>
      </c>
    </row>
    <row r="15" spans="1:10" ht="19.5" customHeight="1">
      <c r="A15" s="51">
        <v>1</v>
      </c>
      <c r="B15" s="51" t="s">
        <v>80</v>
      </c>
      <c r="C15" s="51" t="s">
        <v>95</v>
      </c>
      <c r="D15" s="51" t="s">
        <v>96</v>
      </c>
      <c r="E15" s="51" t="s">
        <v>41</v>
      </c>
      <c r="F15" s="52">
        <v>350000</v>
      </c>
      <c r="G15" s="52">
        <v>350000</v>
      </c>
      <c r="H15" s="53">
        <f>G15-F15</f>
        <v>0</v>
      </c>
      <c r="I15" s="51" t="s">
        <v>228</v>
      </c>
      <c r="J15" s="66" t="s">
        <v>97</v>
      </c>
    </row>
    <row r="16" spans="1:10" ht="19.5" customHeight="1">
      <c r="A16" s="57">
        <v>2</v>
      </c>
      <c r="B16" s="57" t="s">
        <v>80</v>
      </c>
      <c r="C16" s="57" t="s">
        <v>98</v>
      </c>
      <c r="D16" s="57" t="s">
        <v>99</v>
      </c>
      <c r="E16" s="57" t="s">
        <v>50</v>
      </c>
      <c r="F16" s="58">
        <v>120000</v>
      </c>
      <c r="G16" s="58">
        <v>80000</v>
      </c>
      <c r="H16" s="61">
        <f>G16-F16</f>
        <v>-40000</v>
      </c>
      <c r="I16" s="57" t="s">
        <v>100</v>
      </c>
      <c r="J16" s="67" t="s">
        <v>101</v>
      </c>
    </row>
    <row r="17" spans="1:10" ht="19.5" customHeight="1">
      <c r="A17" s="51">
        <v>3</v>
      </c>
      <c r="B17" s="51" t="s">
        <v>82</v>
      </c>
      <c r="C17" s="51" t="s">
        <v>95</v>
      </c>
      <c r="D17" s="51" t="s">
        <v>102</v>
      </c>
      <c r="E17" s="51" t="s">
        <v>36</v>
      </c>
      <c r="F17" s="52">
        <v>85000</v>
      </c>
      <c r="G17" s="52">
        <v>85000</v>
      </c>
      <c r="H17" s="53">
        <f>G17-F17</f>
        <v>0</v>
      </c>
      <c r="I17" s="51" t="s">
        <v>103</v>
      </c>
      <c r="J17" s="66" t="s">
        <v>97</v>
      </c>
    </row>
    <row r="18" spans="1:10" ht="19.5" customHeight="1">
      <c r="A18" s="57">
        <v>4</v>
      </c>
      <c r="B18" s="57" t="s">
        <v>84</v>
      </c>
      <c r="C18" s="57" t="s">
        <v>104</v>
      </c>
      <c r="D18" s="57" t="s">
        <v>105</v>
      </c>
      <c r="E18" s="57" t="s">
        <v>58</v>
      </c>
      <c r="F18" s="58">
        <v>450000</v>
      </c>
      <c r="G18" s="58">
        <v>200000</v>
      </c>
      <c r="H18" s="61">
        <f>G18-F18</f>
        <v>-250000</v>
      </c>
      <c r="I18" s="57" t="s">
        <v>106</v>
      </c>
      <c r="J18" s="67" t="s">
        <v>101</v>
      </c>
    </row>
    <row r="19" spans="1:10" ht="19.5" customHeight="1">
      <c r="A19" s="51">
        <v>5</v>
      </c>
      <c r="B19" s="51" t="s">
        <v>82</v>
      </c>
      <c r="C19" s="51" t="s">
        <v>107</v>
      </c>
      <c r="D19" s="51" t="s">
        <v>108</v>
      </c>
      <c r="E19" s="51" t="s">
        <v>45</v>
      </c>
      <c r="F19" s="52">
        <v>35000</v>
      </c>
      <c r="G19" s="52">
        <v>35000</v>
      </c>
      <c r="H19" s="53">
        <f>G19-F19</f>
        <v>0</v>
      </c>
      <c r="I19" s="51" t="s">
        <v>109</v>
      </c>
      <c r="J19" s="66" t="s">
        <v>97</v>
      </c>
    </row>
    <row r="20" spans="1:10" ht="21.75" customHeight="1">
      <c r="A20" s="68"/>
      <c r="B20" s="69" t="s">
        <v>110</v>
      </c>
      <c r="C20" s="68"/>
      <c r="D20" s="68"/>
      <c r="E20" s="68"/>
      <c r="F20" s="70">
        <f>SUM(F15:F19)</f>
        <v>1040000</v>
      </c>
      <c r="G20" s="70">
        <f>SUM(G15:G19)</f>
        <v>750000</v>
      </c>
      <c r="H20" s="70">
        <f>SUM(H15:H19)</f>
        <v>-290000</v>
      </c>
      <c r="I20" s="68"/>
      <c r="J20" s="68"/>
    </row>
    <row r="22" spans="1:10" ht="7.5" customHeight="1"/>
    <row r="23" spans="1:10" ht="21.75" customHeight="1">
      <c r="A23" s="71" t="s">
        <v>111</v>
      </c>
      <c r="B23" s="71"/>
      <c r="C23" s="71"/>
      <c r="D23" s="71"/>
      <c r="E23" s="71"/>
      <c r="F23" s="71"/>
      <c r="G23" s="71"/>
      <c r="H23" s="71"/>
      <c r="I23" s="71"/>
      <c r="J23" s="71"/>
    </row>
    <row r="24" spans="1:10" ht="25.5" customHeight="1">
      <c r="A24" s="49" t="s">
        <v>70</v>
      </c>
      <c r="B24" s="49" t="s">
        <v>87</v>
      </c>
      <c r="C24" s="49" t="s">
        <v>112</v>
      </c>
      <c r="D24" s="49" t="s">
        <v>113</v>
      </c>
      <c r="E24" s="49" t="s">
        <v>114</v>
      </c>
      <c r="F24" s="49" t="s">
        <v>115</v>
      </c>
      <c r="G24" s="49" t="s">
        <v>116</v>
      </c>
      <c r="H24" s="49" t="s">
        <v>117</v>
      </c>
      <c r="I24" s="49" t="s">
        <v>78</v>
      </c>
      <c r="J24" s="49" t="s">
        <v>92</v>
      </c>
    </row>
    <row r="25" spans="1:10" ht="19.5" customHeight="1">
      <c r="A25" s="51">
        <v>1</v>
      </c>
      <c r="B25" s="51" t="s">
        <v>80</v>
      </c>
      <c r="C25" s="51" t="s">
        <v>229</v>
      </c>
      <c r="D25" s="51" t="s">
        <v>58</v>
      </c>
      <c r="E25" s="52">
        <v>875000</v>
      </c>
      <c r="F25" s="52">
        <v>87500</v>
      </c>
      <c r="G25" s="52">
        <v>100000</v>
      </c>
      <c r="H25" s="53">
        <f>E25-F25-G25</f>
        <v>687500</v>
      </c>
      <c r="I25" s="52">
        <v>687500</v>
      </c>
      <c r="J25" s="53">
        <f>H25-I25</f>
        <v>0</v>
      </c>
    </row>
    <row r="26" spans="1:10" ht="19.5" customHeight="1">
      <c r="A26" s="57">
        <v>2</v>
      </c>
      <c r="B26" s="57" t="s">
        <v>82</v>
      </c>
      <c r="C26" s="57" t="s">
        <v>229</v>
      </c>
      <c r="D26" s="57" t="s">
        <v>65</v>
      </c>
      <c r="E26" s="58">
        <v>255000</v>
      </c>
      <c r="F26" s="58">
        <v>25500</v>
      </c>
      <c r="G26" s="58">
        <v>30000</v>
      </c>
      <c r="H26" s="61">
        <f>E26-F26-G26</f>
        <v>199500</v>
      </c>
      <c r="I26" s="58">
        <v>199500</v>
      </c>
      <c r="J26" s="61">
        <f>H26-I26</f>
        <v>0</v>
      </c>
    </row>
    <row r="27" spans="1:10" ht="19.5" customHeight="1">
      <c r="A27" s="51">
        <v>3</v>
      </c>
      <c r="B27" s="51" t="s">
        <v>84</v>
      </c>
      <c r="C27" s="51" t="s">
        <v>229</v>
      </c>
      <c r="D27" s="51" t="s">
        <v>118</v>
      </c>
      <c r="E27" s="52">
        <v>1800000</v>
      </c>
      <c r="F27" s="52">
        <v>180000</v>
      </c>
      <c r="G27" s="52">
        <v>200000</v>
      </c>
      <c r="H27" s="53">
        <f>E27-F27-G27</f>
        <v>1420000</v>
      </c>
      <c r="I27" s="52">
        <v>1420000</v>
      </c>
      <c r="J27" s="53">
        <f>H27-I27</f>
        <v>0</v>
      </c>
    </row>
  </sheetData>
  <mergeCells count="5">
    <mergeCell ref="A1:J1"/>
    <mergeCell ref="A2:J2"/>
    <mergeCell ref="A5:J5"/>
    <mergeCell ref="A13:J13"/>
    <mergeCell ref="A23:J23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0A500"/>
  </sheetPr>
  <dimension ref="A1:J31"/>
  <sheetViews>
    <sheetView rightToLeft="1" zoomScaleNormal="100" workbookViewId="0">
      <pane ySplit="9" topLeftCell="A10" activePane="bottomLeft" state="frozen"/>
      <selection pane="bottomLeft" activeCell="M2" sqref="M2"/>
    </sheetView>
  </sheetViews>
  <sheetFormatPr defaultColWidth="8.6640625" defaultRowHeight="14.4"/>
  <cols>
    <col min="1" max="1" width="6" style="19" customWidth="1"/>
    <col min="2" max="2" width="16" style="19" customWidth="1"/>
    <col min="3" max="3" width="20" style="19" customWidth="1"/>
    <col min="4" max="10" width="14" style="19" customWidth="1"/>
    <col min="11" max="16384" width="8.6640625" style="19"/>
  </cols>
  <sheetData>
    <row r="1" spans="1:10" ht="45" customHeight="1">
      <c r="A1" s="46" t="s">
        <v>119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1.75" customHeight="1">
      <c r="A2" s="47" t="s">
        <v>235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7.5" customHeight="1">
      <c r="A3" s="22"/>
      <c r="B3" s="22"/>
      <c r="C3" s="22"/>
      <c r="D3" s="22"/>
      <c r="E3" s="22"/>
      <c r="F3" s="22"/>
      <c r="G3" s="22"/>
      <c r="H3" s="22"/>
      <c r="I3" s="22"/>
      <c r="J3" s="22"/>
    </row>
    <row r="5" spans="1:10" ht="21.75" customHeight="1">
      <c r="A5" s="48" t="s">
        <v>236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ht="25.5" customHeight="1">
      <c r="A6" s="49" t="s">
        <v>120</v>
      </c>
      <c r="B6" s="49" t="s">
        <v>121</v>
      </c>
      <c r="C6" s="49" t="s">
        <v>122</v>
      </c>
      <c r="D6" s="49" t="s">
        <v>123</v>
      </c>
      <c r="E6" s="49" t="s">
        <v>124</v>
      </c>
      <c r="F6" s="49" t="s">
        <v>125</v>
      </c>
      <c r="G6" s="49" t="s">
        <v>126</v>
      </c>
      <c r="H6" s="49" t="s">
        <v>127</v>
      </c>
      <c r="I6" s="49" t="s">
        <v>128</v>
      </c>
      <c r="J6" s="49" t="s">
        <v>129</v>
      </c>
    </row>
    <row r="7" spans="1:10" ht="19.5" customHeight="1">
      <c r="A7" s="50" t="s">
        <v>130</v>
      </c>
      <c r="B7" s="50" t="s">
        <v>237</v>
      </c>
      <c r="C7" s="50" t="s">
        <v>131</v>
      </c>
      <c r="D7" s="52">
        <v>18500</v>
      </c>
      <c r="E7" s="52">
        <v>0</v>
      </c>
      <c r="F7" s="86">
        <v>50</v>
      </c>
      <c r="G7" s="86">
        <v>30</v>
      </c>
      <c r="H7" s="86">
        <v>20</v>
      </c>
      <c r="I7" s="87">
        <f t="shared" ref="I7:I12" si="0">F7+G7-H7</f>
        <v>60</v>
      </c>
      <c r="J7" s="86">
        <v>5</v>
      </c>
    </row>
    <row r="8" spans="1:10" ht="19.5" customHeight="1">
      <c r="A8" s="56" t="s">
        <v>132</v>
      </c>
      <c r="B8" s="56" t="s">
        <v>133</v>
      </c>
      <c r="C8" s="56" t="s">
        <v>134</v>
      </c>
      <c r="D8" s="58">
        <v>85</v>
      </c>
      <c r="E8" s="58">
        <v>0</v>
      </c>
      <c r="F8" s="88">
        <v>500</v>
      </c>
      <c r="G8" s="88">
        <v>300</v>
      </c>
      <c r="H8" s="88">
        <v>180</v>
      </c>
      <c r="I8" s="89">
        <f t="shared" si="0"/>
        <v>620</v>
      </c>
      <c r="J8" s="88">
        <v>50</v>
      </c>
    </row>
    <row r="9" spans="1:10" ht="19.5" customHeight="1">
      <c r="A9" s="50" t="s">
        <v>135</v>
      </c>
      <c r="B9" s="50" t="s">
        <v>136</v>
      </c>
      <c r="C9" s="50" t="s">
        <v>137</v>
      </c>
      <c r="D9" s="52">
        <v>1200</v>
      </c>
      <c r="E9" s="52">
        <v>1500</v>
      </c>
      <c r="F9" s="86">
        <v>20</v>
      </c>
      <c r="G9" s="86">
        <v>15</v>
      </c>
      <c r="H9" s="86">
        <v>10</v>
      </c>
      <c r="I9" s="87">
        <f t="shared" si="0"/>
        <v>25</v>
      </c>
      <c r="J9" s="86">
        <v>3</v>
      </c>
    </row>
    <row r="10" spans="1:10" ht="19.5" customHeight="1">
      <c r="A10" s="56" t="s">
        <v>138</v>
      </c>
      <c r="B10" s="56" t="s">
        <v>139</v>
      </c>
      <c r="C10" s="56" t="s">
        <v>140</v>
      </c>
      <c r="D10" s="58">
        <v>650</v>
      </c>
      <c r="E10" s="58">
        <v>850</v>
      </c>
      <c r="F10" s="88">
        <v>100</v>
      </c>
      <c r="G10" s="88">
        <v>50</v>
      </c>
      <c r="H10" s="88">
        <v>30</v>
      </c>
      <c r="I10" s="89">
        <f t="shared" si="0"/>
        <v>120</v>
      </c>
      <c r="J10" s="88">
        <v>10</v>
      </c>
    </row>
    <row r="11" spans="1:10" ht="19.5" customHeight="1">
      <c r="A11" s="50" t="s">
        <v>141</v>
      </c>
      <c r="B11" s="50" t="s">
        <v>142</v>
      </c>
      <c r="C11" s="50" t="s">
        <v>143</v>
      </c>
      <c r="D11" s="52">
        <v>95</v>
      </c>
      <c r="E11" s="52">
        <v>130</v>
      </c>
      <c r="F11" s="86">
        <v>200</v>
      </c>
      <c r="G11" s="86">
        <v>150</v>
      </c>
      <c r="H11" s="86">
        <v>80</v>
      </c>
      <c r="I11" s="87">
        <f t="shared" si="0"/>
        <v>270</v>
      </c>
      <c r="J11" s="86">
        <v>20</v>
      </c>
    </row>
    <row r="12" spans="1:10" ht="19.5" customHeight="1">
      <c r="A12" s="56" t="s">
        <v>144</v>
      </c>
      <c r="B12" s="56" t="s">
        <v>145</v>
      </c>
      <c r="C12" s="56" t="s">
        <v>140</v>
      </c>
      <c r="D12" s="58">
        <v>180</v>
      </c>
      <c r="E12" s="58">
        <v>250</v>
      </c>
      <c r="F12" s="88">
        <v>300</v>
      </c>
      <c r="G12" s="88">
        <v>100</v>
      </c>
      <c r="H12" s="88">
        <v>60</v>
      </c>
      <c r="I12" s="89">
        <f t="shared" si="0"/>
        <v>340</v>
      </c>
      <c r="J12" s="88">
        <v>15</v>
      </c>
    </row>
    <row r="13" spans="1:10" ht="21.75" customHeight="1">
      <c r="A13" s="71" t="s">
        <v>238</v>
      </c>
      <c r="B13" s="71"/>
      <c r="C13" s="71"/>
      <c r="D13" s="71"/>
      <c r="E13" s="71"/>
      <c r="F13" s="71"/>
      <c r="G13" s="71"/>
      <c r="H13" s="71"/>
      <c r="I13" s="71"/>
      <c r="J13" s="71"/>
    </row>
    <row r="15" spans="1:10" ht="7.5" customHeight="1"/>
    <row r="16" spans="1:10" ht="21.75" customHeight="1">
      <c r="A16" s="65" t="s">
        <v>146</v>
      </c>
      <c r="B16" s="65"/>
      <c r="C16" s="65"/>
      <c r="D16" s="65"/>
      <c r="E16" s="65"/>
      <c r="F16" s="65"/>
      <c r="G16" s="65"/>
      <c r="H16" s="65"/>
      <c r="I16" s="65"/>
      <c r="J16" s="65"/>
    </row>
    <row r="17" spans="1:10" ht="25.5" customHeight="1">
      <c r="A17" s="49" t="s">
        <v>70</v>
      </c>
      <c r="B17" s="49" t="s">
        <v>23</v>
      </c>
      <c r="C17" s="49" t="s">
        <v>72</v>
      </c>
      <c r="D17" s="49" t="s">
        <v>147</v>
      </c>
      <c r="E17" s="49" t="s">
        <v>148</v>
      </c>
      <c r="F17" s="49" t="s">
        <v>124</v>
      </c>
      <c r="G17" s="49" t="s">
        <v>68</v>
      </c>
      <c r="H17" s="49" t="s">
        <v>149</v>
      </c>
      <c r="I17" s="49" t="s">
        <v>150</v>
      </c>
      <c r="J17" s="49" t="s">
        <v>151</v>
      </c>
    </row>
    <row r="18" spans="1:10" ht="19.5" customHeight="1">
      <c r="A18" s="51">
        <v>1</v>
      </c>
      <c r="B18" s="51" t="s">
        <v>32</v>
      </c>
      <c r="C18" s="51" t="s">
        <v>152</v>
      </c>
      <c r="D18" s="51" t="s">
        <v>139</v>
      </c>
      <c r="E18" s="86">
        <v>20</v>
      </c>
      <c r="F18" s="52">
        <v>850</v>
      </c>
      <c r="G18" s="53">
        <f>E18*F18</f>
        <v>17000</v>
      </c>
      <c r="H18" s="52">
        <v>500</v>
      </c>
      <c r="I18" s="53">
        <f>G18-H18</f>
        <v>16500</v>
      </c>
      <c r="J18" s="51" t="s">
        <v>239</v>
      </c>
    </row>
    <row r="19" spans="1:10" ht="19.5" customHeight="1">
      <c r="A19" s="57">
        <v>2</v>
      </c>
      <c r="B19" s="57" t="s">
        <v>36</v>
      </c>
      <c r="C19" s="57" t="s">
        <v>153</v>
      </c>
      <c r="D19" s="57" t="s">
        <v>145</v>
      </c>
      <c r="E19" s="88">
        <v>50</v>
      </c>
      <c r="F19" s="58">
        <v>250</v>
      </c>
      <c r="G19" s="61">
        <f>E19*F19</f>
        <v>12500</v>
      </c>
      <c r="H19" s="58">
        <v>0</v>
      </c>
      <c r="I19" s="61">
        <f>G19-H19</f>
        <v>12500</v>
      </c>
      <c r="J19" s="57" t="s">
        <v>154</v>
      </c>
    </row>
    <row r="20" spans="1:10" ht="19.5" customHeight="1">
      <c r="A20" s="51">
        <v>3</v>
      </c>
      <c r="B20" s="51" t="s">
        <v>45</v>
      </c>
      <c r="C20" s="51" t="s">
        <v>155</v>
      </c>
      <c r="D20" s="51" t="s">
        <v>142</v>
      </c>
      <c r="E20" s="86">
        <v>30</v>
      </c>
      <c r="F20" s="52">
        <v>130</v>
      </c>
      <c r="G20" s="53">
        <f>E20*F20</f>
        <v>3900</v>
      </c>
      <c r="H20" s="52">
        <v>300</v>
      </c>
      <c r="I20" s="53">
        <f>G20-H20</f>
        <v>3600</v>
      </c>
      <c r="J20" s="51" t="s">
        <v>156</v>
      </c>
    </row>
    <row r="21" spans="1:10" ht="19.5" customHeight="1">
      <c r="A21" s="57">
        <v>4</v>
      </c>
      <c r="B21" s="57" t="s">
        <v>54</v>
      </c>
      <c r="C21" s="57" t="s">
        <v>157</v>
      </c>
      <c r="D21" s="57" t="s">
        <v>136</v>
      </c>
      <c r="E21" s="88">
        <v>5</v>
      </c>
      <c r="F21" s="58">
        <v>1500</v>
      </c>
      <c r="G21" s="61">
        <f>E21*F21</f>
        <v>7500</v>
      </c>
      <c r="H21" s="58">
        <v>0</v>
      </c>
      <c r="I21" s="61">
        <f>G21-H21</f>
        <v>7500</v>
      </c>
      <c r="J21" s="57" t="s">
        <v>240</v>
      </c>
    </row>
    <row r="22" spans="1:10" ht="19.5" customHeight="1">
      <c r="A22" s="51">
        <v>5</v>
      </c>
      <c r="B22" s="51" t="s">
        <v>61</v>
      </c>
      <c r="C22" s="51" t="s">
        <v>158</v>
      </c>
      <c r="D22" s="51" t="s">
        <v>133</v>
      </c>
      <c r="E22" s="86">
        <v>50</v>
      </c>
      <c r="F22" s="52">
        <v>0</v>
      </c>
      <c r="G22" s="53">
        <f>E22*F22</f>
        <v>0</v>
      </c>
      <c r="H22" s="52">
        <v>0</v>
      </c>
      <c r="I22" s="53">
        <f>G22-H22</f>
        <v>0</v>
      </c>
      <c r="J22" s="51" t="s">
        <v>159</v>
      </c>
    </row>
    <row r="23" spans="1:10" ht="21.75" customHeight="1">
      <c r="A23" s="90"/>
      <c r="B23" s="90"/>
      <c r="C23" s="91" t="s">
        <v>160</v>
      </c>
      <c r="D23" s="90"/>
      <c r="E23" s="90"/>
      <c r="F23" s="90"/>
      <c r="G23" s="92">
        <f>SUM(G18:G22)</f>
        <v>40900</v>
      </c>
      <c r="H23" s="90"/>
      <c r="I23" s="92">
        <f>SUM(I18:I22)</f>
        <v>40100</v>
      </c>
      <c r="J23" s="90"/>
    </row>
    <row r="25" spans="1:10" ht="7.5" customHeight="1"/>
    <row r="26" spans="1:10" ht="21.75" customHeight="1">
      <c r="A26" s="48" t="s">
        <v>161</v>
      </c>
      <c r="B26" s="48"/>
      <c r="C26" s="48"/>
      <c r="D26" s="48"/>
      <c r="E26" s="48"/>
      <c r="F26" s="48"/>
      <c r="G26" s="48"/>
      <c r="H26" s="48"/>
      <c r="I26" s="48"/>
      <c r="J26" s="48"/>
    </row>
    <row r="27" spans="1:10" ht="25.5" customHeight="1">
      <c r="A27" s="49" t="s">
        <v>70</v>
      </c>
      <c r="B27" s="49" t="s">
        <v>23</v>
      </c>
      <c r="C27" s="49" t="s">
        <v>162</v>
      </c>
      <c r="D27" s="49" t="s">
        <v>147</v>
      </c>
      <c r="E27" s="49" t="s">
        <v>148</v>
      </c>
      <c r="F27" s="49" t="s">
        <v>123</v>
      </c>
      <c r="G27" s="49" t="s">
        <v>68</v>
      </c>
      <c r="H27" s="49" t="s">
        <v>163</v>
      </c>
      <c r="I27" s="49" t="s">
        <v>164</v>
      </c>
      <c r="J27" s="49" t="s">
        <v>151</v>
      </c>
    </row>
    <row r="28" spans="1:10" ht="19.5" customHeight="1">
      <c r="A28" s="51">
        <v>1</v>
      </c>
      <c r="B28" s="51" t="s">
        <v>165</v>
      </c>
      <c r="C28" s="51" t="s">
        <v>166</v>
      </c>
      <c r="D28" s="51" t="s">
        <v>237</v>
      </c>
      <c r="E28" s="86">
        <v>30</v>
      </c>
      <c r="F28" s="52">
        <v>18500</v>
      </c>
      <c r="G28" s="53">
        <f>E28*F28</f>
        <v>555000</v>
      </c>
      <c r="H28" s="53">
        <f>G28*0.14</f>
        <v>77700.000000000015</v>
      </c>
      <c r="I28" s="53">
        <f>G28+H28</f>
        <v>632700</v>
      </c>
      <c r="J28" s="51" t="s">
        <v>167</v>
      </c>
    </row>
    <row r="29" spans="1:10" ht="19.5" customHeight="1">
      <c r="A29" s="57">
        <v>2</v>
      </c>
      <c r="B29" s="57" t="s">
        <v>168</v>
      </c>
      <c r="C29" s="57" t="s">
        <v>169</v>
      </c>
      <c r="D29" s="57" t="s">
        <v>133</v>
      </c>
      <c r="E29" s="88">
        <v>300</v>
      </c>
      <c r="F29" s="58">
        <v>85</v>
      </c>
      <c r="G29" s="61">
        <f>E29*F29</f>
        <v>25500</v>
      </c>
      <c r="H29" s="61">
        <f>G29*0.14</f>
        <v>3570.0000000000005</v>
      </c>
      <c r="I29" s="61">
        <f>G29+H29</f>
        <v>29070</v>
      </c>
      <c r="J29" s="57" t="s">
        <v>170</v>
      </c>
    </row>
    <row r="30" spans="1:10" ht="19.5" customHeight="1">
      <c r="A30" s="51">
        <v>3</v>
      </c>
      <c r="B30" s="51" t="s">
        <v>41</v>
      </c>
      <c r="C30" s="51" t="s">
        <v>171</v>
      </c>
      <c r="D30" s="51" t="s">
        <v>139</v>
      </c>
      <c r="E30" s="86">
        <v>50</v>
      </c>
      <c r="F30" s="52">
        <v>650</v>
      </c>
      <c r="G30" s="53">
        <f>E30*F30</f>
        <v>32500</v>
      </c>
      <c r="H30" s="53">
        <f>G30*0.14</f>
        <v>4550</v>
      </c>
      <c r="I30" s="53">
        <f>G30+H30</f>
        <v>37050</v>
      </c>
      <c r="J30" s="51" t="s">
        <v>241</v>
      </c>
    </row>
    <row r="31" spans="1:10" ht="19.5" customHeight="1">
      <c r="A31" s="57">
        <v>4</v>
      </c>
      <c r="B31" s="57" t="s">
        <v>172</v>
      </c>
      <c r="C31" s="57" t="s">
        <v>173</v>
      </c>
      <c r="D31" s="57" t="s">
        <v>142</v>
      </c>
      <c r="E31" s="88">
        <v>150</v>
      </c>
      <c r="F31" s="58">
        <v>95</v>
      </c>
      <c r="G31" s="61">
        <f>E31*F31</f>
        <v>14250</v>
      </c>
      <c r="H31" s="61">
        <f>G31*0.14</f>
        <v>1995.0000000000002</v>
      </c>
      <c r="I31" s="61">
        <f>G31+H31</f>
        <v>16245</v>
      </c>
      <c r="J31" s="57" t="s">
        <v>170</v>
      </c>
    </row>
  </sheetData>
  <mergeCells count="6">
    <mergeCell ref="A26:J26"/>
    <mergeCell ref="A1:J1"/>
    <mergeCell ref="A2:J2"/>
    <mergeCell ref="A5:J5"/>
    <mergeCell ref="A13:J13"/>
    <mergeCell ref="A16:J16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392B"/>
  </sheetPr>
  <dimension ref="A1:G21"/>
  <sheetViews>
    <sheetView rightToLeft="1" zoomScaleNormal="100" workbookViewId="0">
      <pane ySplit="9" topLeftCell="A10" activePane="bottomLeft" state="frozen"/>
      <selection pane="bottomLeft"/>
    </sheetView>
  </sheetViews>
  <sheetFormatPr defaultColWidth="8.6640625" defaultRowHeight="14.4"/>
  <cols>
    <col min="1" max="1" width="8" customWidth="1"/>
    <col min="2" max="2" width="30" customWidth="1"/>
    <col min="3" max="6" width="18" customWidth="1"/>
    <col min="7" max="7" width="20" customWidth="1"/>
  </cols>
  <sheetData>
    <row r="1" spans="1:7" ht="45" customHeight="1">
      <c r="A1" s="16" t="s">
        <v>174</v>
      </c>
      <c r="B1" s="16"/>
      <c r="C1" s="16"/>
      <c r="D1" s="16"/>
      <c r="E1" s="16"/>
      <c r="F1" s="16"/>
      <c r="G1" s="16"/>
    </row>
    <row r="2" spans="1:7" ht="21.75" customHeight="1">
      <c r="A2" s="17" t="s">
        <v>175</v>
      </c>
      <c r="B2" s="17"/>
      <c r="C2" s="17"/>
      <c r="D2" s="17"/>
      <c r="E2" s="17"/>
      <c r="F2" s="17"/>
      <c r="G2" s="17"/>
    </row>
    <row r="3" spans="1:7" ht="7.5" customHeight="1">
      <c r="A3" s="1"/>
      <c r="B3" s="1"/>
      <c r="C3" s="1"/>
      <c r="D3" s="1"/>
      <c r="E3" s="1"/>
      <c r="F3" s="1"/>
      <c r="G3" s="1"/>
    </row>
    <row r="5" spans="1:7" ht="21.75" customHeight="1">
      <c r="A5" s="18" t="s">
        <v>176</v>
      </c>
      <c r="B5" s="18"/>
      <c r="C5" s="18"/>
      <c r="D5" s="18"/>
      <c r="E5" s="18"/>
      <c r="F5" s="18"/>
      <c r="G5" s="18"/>
    </row>
    <row r="6" spans="1:7" ht="25.5" customHeight="1">
      <c r="A6" s="2" t="s">
        <v>120</v>
      </c>
      <c r="B6" s="2" t="s">
        <v>177</v>
      </c>
      <c r="C6" s="2" t="s">
        <v>178</v>
      </c>
      <c r="D6" s="2" t="s">
        <v>179</v>
      </c>
      <c r="E6" s="2" t="s">
        <v>180</v>
      </c>
      <c r="F6" s="2" t="s">
        <v>181</v>
      </c>
      <c r="G6" s="2" t="s">
        <v>182</v>
      </c>
    </row>
    <row r="7" spans="1:7" ht="19.5" customHeight="1">
      <c r="A7" s="5" t="s">
        <v>183</v>
      </c>
      <c r="B7" s="10" t="s">
        <v>49</v>
      </c>
      <c r="C7" s="6">
        <v>15000</v>
      </c>
      <c r="D7" s="6">
        <v>0</v>
      </c>
      <c r="E7" s="6">
        <v>18000</v>
      </c>
      <c r="F7" s="6">
        <v>20500</v>
      </c>
      <c r="G7" s="12">
        <f t="shared" ref="G7:G19" si="0">C7+E7-D7-F7</f>
        <v>12500</v>
      </c>
    </row>
    <row r="8" spans="1:7" ht="19.5" customHeight="1">
      <c r="A8" s="7" t="s">
        <v>184</v>
      </c>
      <c r="B8" s="11" t="s">
        <v>30</v>
      </c>
      <c r="C8" s="8">
        <v>500000</v>
      </c>
      <c r="D8" s="8">
        <v>0</v>
      </c>
      <c r="E8" s="8">
        <v>730000</v>
      </c>
      <c r="F8" s="8">
        <v>183000</v>
      </c>
      <c r="G8" s="13">
        <f t="shared" si="0"/>
        <v>1047000</v>
      </c>
    </row>
    <row r="9" spans="1:7" ht="19.5" customHeight="1">
      <c r="A9" s="5" t="s">
        <v>185</v>
      </c>
      <c r="B9" s="10" t="s">
        <v>186</v>
      </c>
      <c r="C9" s="6">
        <v>0</v>
      </c>
      <c r="D9" s="6">
        <v>0</v>
      </c>
      <c r="E9" s="6">
        <v>120000</v>
      </c>
      <c r="F9" s="6">
        <v>120000</v>
      </c>
      <c r="G9" s="12">
        <f t="shared" si="0"/>
        <v>0</v>
      </c>
    </row>
    <row r="10" spans="1:7" ht="19.5" customHeight="1">
      <c r="A10" s="7" t="s">
        <v>187</v>
      </c>
      <c r="B10" s="11" t="s">
        <v>188</v>
      </c>
      <c r="C10" s="8">
        <v>0</v>
      </c>
      <c r="D10" s="8">
        <v>0</v>
      </c>
      <c r="E10" s="8">
        <v>0</v>
      </c>
      <c r="F10" s="8">
        <v>85000</v>
      </c>
      <c r="G10" s="13">
        <f t="shared" si="0"/>
        <v>-85000</v>
      </c>
    </row>
    <row r="11" spans="1:7" ht="19.5" customHeight="1">
      <c r="A11" s="5" t="s">
        <v>189</v>
      </c>
      <c r="B11" s="10" t="s">
        <v>31</v>
      </c>
      <c r="C11" s="6">
        <v>0</v>
      </c>
      <c r="D11" s="6">
        <v>500000</v>
      </c>
      <c r="E11" s="6">
        <v>0</v>
      </c>
      <c r="F11" s="6">
        <v>0</v>
      </c>
      <c r="G11" s="12">
        <f t="shared" si="0"/>
        <v>-500000</v>
      </c>
    </row>
    <row r="12" spans="1:7" ht="19.5" customHeight="1">
      <c r="A12" s="7" t="s">
        <v>190</v>
      </c>
      <c r="B12" s="11" t="s">
        <v>53</v>
      </c>
      <c r="C12" s="8">
        <v>0</v>
      </c>
      <c r="D12" s="8">
        <v>0</v>
      </c>
      <c r="E12" s="8">
        <v>0</v>
      </c>
      <c r="F12" s="8">
        <v>430000</v>
      </c>
      <c r="G12" s="13">
        <f t="shared" si="0"/>
        <v>-430000</v>
      </c>
    </row>
    <row r="13" spans="1:7" ht="19.5" customHeight="1">
      <c r="A13" s="5" t="s">
        <v>191</v>
      </c>
      <c r="B13" s="10" t="s">
        <v>40</v>
      </c>
      <c r="C13" s="6">
        <v>0</v>
      </c>
      <c r="D13" s="6">
        <v>0</v>
      </c>
      <c r="E13" s="6">
        <v>0</v>
      </c>
      <c r="F13" s="6">
        <v>120000</v>
      </c>
      <c r="G13" s="12">
        <f t="shared" si="0"/>
        <v>-120000</v>
      </c>
    </row>
    <row r="14" spans="1:7" ht="19.5" customHeight="1">
      <c r="A14" s="7" t="s">
        <v>192</v>
      </c>
      <c r="B14" s="11" t="s">
        <v>35</v>
      </c>
      <c r="C14" s="8">
        <v>0</v>
      </c>
      <c r="D14" s="8">
        <v>0</v>
      </c>
      <c r="E14" s="8">
        <v>85000</v>
      </c>
      <c r="F14" s="8">
        <v>0</v>
      </c>
      <c r="G14" s="13">
        <f t="shared" si="0"/>
        <v>85000</v>
      </c>
    </row>
    <row r="15" spans="1:7" ht="19.5" customHeight="1">
      <c r="A15" s="5" t="s">
        <v>193</v>
      </c>
      <c r="B15" s="10" t="s">
        <v>194</v>
      </c>
      <c r="C15" s="6">
        <v>0</v>
      </c>
      <c r="D15" s="6">
        <v>0</v>
      </c>
      <c r="E15" s="6">
        <v>0</v>
      </c>
      <c r="F15" s="6">
        <v>0</v>
      </c>
      <c r="G15" s="12">
        <f t="shared" si="0"/>
        <v>0</v>
      </c>
    </row>
    <row r="16" spans="1:7" ht="19.5" customHeight="1">
      <c r="A16" s="7" t="s">
        <v>195</v>
      </c>
      <c r="B16" s="11" t="s">
        <v>196</v>
      </c>
      <c r="C16" s="8">
        <v>0</v>
      </c>
      <c r="D16" s="8">
        <v>0</v>
      </c>
      <c r="E16" s="8">
        <v>45000</v>
      </c>
      <c r="F16" s="8">
        <v>0</v>
      </c>
      <c r="G16" s="13">
        <f t="shared" si="0"/>
        <v>45000</v>
      </c>
    </row>
    <row r="17" spans="1:7" ht="19.5" customHeight="1">
      <c r="A17" s="5" t="s">
        <v>197</v>
      </c>
      <c r="B17" s="10" t="s">
        <v>198</v>
      </c>
      <c r="C17" s="6">
        <v>0</v>
      </c>
      <c r="D17" s="6">
        <v>0</v>
      </c>
      <c r="E17" s="6">
        <v>18000</v>
      </c>
      <c r="F17" s="6">
        <v>0</v>
      </c>
      <c r="G17" s="12">
        <f t="shared" si="0"/>
        <v>18000</v>
      </c>
    </row>
    <row r="18" spans="1:7" ht="19.5" customHeight="1">
      <c r="A18" s="7" t="s">
        <v>199</v>
      </c>
      <c r="B18" s="11" t="s">
        <v>64</v>
      </c>
      <c r="C18" s="8">
        <v>0</v>
      </c>
      <c r="D18" s="8">
        <v>0</v>
      </c>
      <c r="E18" s="8">
        <v>3500</v>
      </c>
      <c r="F18" s="8">
        <v>0</v>
      </c>
      <c r="G18" s="13">
        <f t="shared" si="0"/>
        <v>3500</v>
      </c>
    </row>
    <row r="19" spans="1:7" ht="19.5" customHeight="1">
      <c r="A19" s="5" t="s">
        <v>200</v>
      </c>
      <c r="B19" s="10" t="s">
        <v>57</v>
      </c>
      <c r="C19" s="6">
        <v>0</v>
      </c>
      <c r="D19" s="6">
        <v>0</v>
      </c>
      <c r="E19" s="6">
        <v>35000</v>
      </c>
      <c r="F19" s="6">
        <v>0</v>
      </c>
      <c r="G19" s="12">
        <f t="shared" si="0"/>
        <v>35000</v>
      </c>
    </row>
    <row r="20" spans="1:7" ht="24" customHeight="1">
      <c r="A20" s="3"/>
      <c r="B20" s="4" t="s">
        <v>68</v>
      </c>
      <c r="C20" s="14">
        <f>SUM(C7:C19)</f>
        <v>515000</v>
      </c>
      <c r="D20" s="14">
        <f>SUM(D7:D19)</f>
        <v>500000</v>
      </c>
      <c r="E20" s="14">
        <f>SUM(E7:E19)</f>
        <v>1054500</v>
      </c>
      <c r="F20" s="14">
        <f>SUM(F7:F19)</f>
        <v>958500</v>
      </c>
      <c r="G20" s="14">
        <f>SUM(G7:G19)</f>
        <v>111000</v>
      </c>
    </row>
    <row r="21" spans="1:7" ht="19.5" customHeight="1">
      <c r="B21" s="9" t="s">
        <v>201</v>
      </c>
      <c r="G21" s="15" t="str">
        <f>IF(E20=F20,"✅ متوازن","❌ فيه فرق")</f>
        <v>❌ فيه فرق</v>
      </c>
    </row>
  </sheetData>
  <mergeCells count="3">
    <mergeCell ref="A1:G1"/>
    <mergeCell ref="A2:G2"/>
    <mergeCell ref="A5:G5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7AE60"/>
  </sheetPr>
  <dimension ref="A1:H18"/>
  <sheetViews>
    <sheetView rightToLeft="1" tabSelected="1" zoomScaleNormal="100" workbookViewId="0">
      <pane ySplit="9" topLeftCell="A10" activePane="bottomLeft" state="frozen"/>
      <selection pane="bottomLeft" activeCell="F7" sqref="F7:G7"/>
    </sheetView>
  </sheetViews>
  <sheetFormatPr defaultColWidth="8.6640625" defaultRowHeight="14.4"/>
  <cols>
    <col min="1" max="1" width="4" style="19" customWidth="1"/>
    <col min="2" max="2" width="32" style="19" customWidth="1"/>
    <col min="3" max="4" width="18" style="19" customWidth="1"/>
    <col min="5" max="5" width="4" style="19" customWidth="1"/>
    <col min="6" max="6" width="32" style="19" customWidth="1"/>
    <col min="7" max="8" width="18" style="19" customWidth="1"/>
    <col min="9" max="16384" width="8.6640625" style="19"/>
  </cols>
  <sheetData>
    <row r="1" spans="1:8" ht="45" customHeight="1">
      <c r="A1" s="46" t="s">
        <v>202</v>
      </c>
      <c r="B1" s="46"/>
      <c r="C1" s="46"/>
      <c r="D1" s="46"/>
      <c r="E1" s="46"/>
      <c r="F1" s="46"/>
      <c r="G1" s="46"/>
      <c r="H1" s="46"/>
    </row>
    <row r="2" spans="1:8" ht="21.75" customHeight="1">
      <c r="A2" s="47" t="s">
        <v>242</v>
      </c>
      <c r="B2" s="47"/>
      <c r="C2" s="47"/>
      <c r="D2" s="47"/>
      <c r="E2" s="47"/>
      <c r="F2" s="47"/>
      <c r="G2" s="47"/>
      <c r="H2" s="47"/>
    </row>
    <row r="3" spans="1:8" ht="7.5" customHeight="1">
      <c r="A3" s="22"/>
      <c r="B3" s="22"/>
      <c r="C3" s="22"/>
      <c r="D3" s="22"/>
      <c r="E3" s="22"/>
      <c r="F3" s="22"/>
      <c r="G3" s="22"/>
      <c r="H3" s="22"/>
    </row>
    <row r="5" spans="1:8" ht="21.75" customHeight="1">
      <c r="A5" s="65" t="s">
        <v>243</v>
      </c>
      <c r="B5" s="65"/>
      <c r="C5" s="65"/>
      <c r="D5" s="65"/>
      <c r="F5" s="48" t="s">
        <v>244</v>
      </c>
      <c r="G5" s="48"/>
      <c r="H5" s="48"/>
    </row>
    <row r="6" spans="1:8" ht="19.5" customHeight="1">
      <c r="A6" s="48" t="s">
        <v>203</v>
      </c>
      <c r="B6" s="48"/>
      <c r="C6" s="48"/>
      <c r="D6" s="93"/>
      <c r="F6" s="48" t="s">
        <v>204</v>
      </c>
      <c r="G6" s="48"/>
      <c r="H6" s="93"/>
    </row>
    <row r="7" spans="1:8" ht="19.5" customHeight="1">
      <c r="A7" s="40" t="s">
        <v>205</v>
      </c>
      <c r="B7" s="40"/>
      <c r="C7" s="40"/>
      <c r="D7" s="61">
        <f>SUMIF('📊 اليومية'!F10:F500,"إيراد مقاولات",'📊 اليومية'!H10:H500)</f>
        <v>0</v>
      </c>
      <c r="F7" s="40" t="s">
        <v>206</v>
      </c>
      <c r="G7" s="40"/>
      <c r="H7" s="61">
        <f>SUMIF('📋 ميزان المراجعة'!B7:B19,"نقدية",'📋 ميزان المراجعة'!G7:G19)+SUMIF('📋 ميزان المراجعة'!B7:B19,"بنك",'📋 ميزان المراجعة'!G7:G19)</f>
        <v>1059500</v>
      </c>
    </row>
    <row r="8" spans="1:8" ht="19.5" customHeight="1">
      <c r="A8" s="37" t="s">
        <v>207</v>
      </c>
      <c r="B8" s="37"/>
      <c r="C8" s="37"/>
      <c r="D8" s="53">
        <f>SUMIF('📊 اليومية'!F10:F500,"مبيعات",'📊 اليومية'!H10:H500)</f>
        <v>0</v>
      </c>
      <c r="F8" s="37" t="s">
        <v>39</v>
      </c>
      <c r="G8" s="37"/>
      <c r="H8" s="53">
        <f>SUMIF('📋 ميزان المراجعة'!B7:B19,"ذمم مدينة (عملاء)",'📋 ميزان المراجعة'!G7:G19)</f>
        <v>0</v>
      </c>
    </row>
    <row r="9" spans="1:8" ht="19.5" customHeight="1">
      <c r="A9" s="94" t="s">
        <v>208</v>
      </c>
      <c r="B9" s="94"/>
      <c r="C9" s="94"/>
      <c r="D9" s="95">
        <f>B7+B8</f>
        <v>0</v>
      </c>
      <c r="F9" s="40" t="s">
        <v>57</v>
      </c>
      <c r="G9" s="40"/>
      <c r="H9" s="61">
        <f>SUMIF('📋 ميزان المراجعة'!B7:B19,"أصول ثابتة",'📋 ميزان المراجعة'!G7:G19)</f>
        <v>35000</v>
      </c>
    </row>
    <row r="10" spans="1:8" ht="19.5" customHeight="1">
      <c r="A10" s="96"/>
      <c r="B10" s="96"/>
      <c r="C10" s="96"/>
      <c r="D10" s="97"/>
      <c r="F10" s="94" t="s">
        <v>209</v>
      </c>
      <c r="G10" s="94"/>
      <c r="H10" s="95">
        <f>G7+G8+G9</f>
        <v>0</v>
      </c>
    </row>
    <row r="11" spans="1:8" ht="19.5" customHeight="1">
      <c r="A11" s="48" t="s">
        <v>210</v>
      </c>
      <c r="B11" s="48"/>
      <c r="C11" s="48"/>
      <c r="D11" s="93"/>
      <c r="F11" s="96"/>
      <c r="G11" s="96"/>
      <c r="H11" s="97"/>
    </row>
    <row r="12" spans="1:8" ht="19.5" customHeight="1">
      <c r="A12" s="37" t="s">
        <v>211</v>
      </c>
      <c r="B12" s="37"/>
      <c r="C12" s="37"/>
      <c r="D12" s="53">
        <f>SUMIF('📊 اليومية'!E10:E500,"مشتريات",'📊 اليومية'!G10:G500)</f>
        <v>85000</v>
      </c>
      <c r="F12" s="48" t="s">
        <v>212</v>
      </c>
      <c r="G12" s="48"/>
      <c r="H12" s="93"/>
    </row>
    <row r="13" spans="1:8" ht="19.5" customHeight="1">
      <c r="A13" s="40" t="s">
        <v>213</v>
      </c>
      <c r="B13" s="40"/>
      <c r="C13" s="40"/>
      <c r="D13" s="61">
        <f>SUMIF('📊 اليومية'!E10:E500,"رواتب",'📊 اليومية'!G10:G500)</f>
        <v>45000</v>
      </c>
      <c r="F13" s="40" t="s">
        <v>245</v>
      </c>
      <c r="G13" s="40"/>
      <c r="H13" s="61">
        <f>ABS(SUMIF('📋 ميزان المراجعة'!B7:B19,"ذمم دائنة (موردين)",'📋 ميزان المراجعة'!G7:G19))</f>
        <v>85000</v>
      </c>
    </row>
    <row r="14" spans="1:8" ht="19.5" customHeight="1">
      <c r="A14" s="37" t="s">
        <v>214</v>
      </c>
      <c r="B14" s="37"/>
      <c r="C14" s="37"/>
      <c r="D14" s="53">
        <f>SUMIF('📊 اليومية'!E10:E500,"إيجار",'📊 اليومية'!G10:G500)</f>
        <v>18000</v>
      </c>
      <c r="F14" s="37" t="s">
        <v>31</v>
      </c>
      <c r="G14" s="37"/>
      <c r="H14" s="53">
        <f>ABS(SUMIF('📋 ميزان المراجعة'!B7:B19,"رأس المال",'📋 ميزان المراجعة'!G7:G19))</f>
        <v>500000</v>
      </c>
    </row>
    <row r="15" spans="1:8" ht="19.5" customHeight="1">
      <c r="A15" s="40" t="s">
        <v>64</v>
      </c>
      <c r="B15" s="40"/>
      <c r="C15" s="40"/>
      <c r="D15" s="61">
        <f>SUMIF('📊 اليومية'!E10:E500,"مصاريف عمومية",'📊 اليومية'!G10:G500)</f>
        <v>3500</v>
      </c>
      <c r="F15" s="40" t="s">
        <v>215</v>
      </c>
      <c r="G15" s="40"/>
      <c r="H15" s="61">
        <f>B18</f>
        <v>0</v>
      </c>
    </row>
    <row r="16" spans="1:8" ht="19.5" customHeight="1">
      <c r="A16" s="94" t="s">
        <v>216</v>
      </c>
      <c r="B16" s="94"/>
      <c r="C16" s="94"/>
      <c r="D16" s="95">
        <f>B12+B13+B14+B15</f>
        <v>0</v>
      </c>
      <c r="F16" s="94" t="s">
        <v>217</v>
      </c>
      <c r="G16" s="94"/>
      <c r="H16" s="95">
        <f>G13+G14+G15</f>
        <v>0</v>
      </c>
    </row>
    <row r="17" spans="1:8" ht="19.5" customHeight="1">
      <c r="A17" s="96"/>
      <c r="B17" s="96"/>
      <c r="C17" s="96"/>
      <c r="D17" s="97"/>
      <c r="F17" s="96"/>
      <c r="G17" s="96"/>
      <c r="H17" s="97"/>
    </row>
    <row r="18" spans="1:8" ht="19.5" customHeight="1">
      <c r="A18" s="35" t="s">
        <v>246</v>
      </c>
      <c r="B18" s="35"/>
      <c r="C18" s="35"/>
      <c r="D18" s="70">
        <f>B9-B16</f>
        <v>0</v>
      </c>
      <c r="F18" s="35" t="s">
        <v>231</v>
      </c>
      <c r="G18" s="35"/>
      <c r="H18" s="70">
        <f>G10-G16</f>
        <v>0</v>
      </c>
    </row>
  </sheetData>
  <mergeCells count="30">
    <mergeCell ref="A16:C16"/>
    <mergeCell ref="F16:G16"/>
    <mergeCell ref="A17:C17"/>
    <mergeCell ref="F17:G17"/>
    <mergeCell ref="A18:C18"/>
    <mergeCell ref="F18:G18"/>
    <mergeCell ref="A13:C13"/>
    <mergeCell ref="F13:G13"/>
    <mergeCell ref="A14:C14"/>
    <mergeCell ref="F14:G14"/>
    <mergeCell ref="A15:C15"/>
    <mergeCell ref="F15:G15"/>
    <mergeCell ref="A10:C10"/>
    <mergeCell ref="F10:G10"/>
    <mergeCell ref="A11:C11"/>
    <mergeCell ref="F11:G11"/>
    <mergeCell ref="A12:C12"/>
    <mergeCell ref="F12:G12"/>
    <mergeCell ref="A7:C7"/>
    <mergeCell ref="F7:G7"/>
    <mergeCell ref="A8:C8"/>
    <mergeCell ref="F8:G8"/>
    <mergeCell ref="A9:C9"/>
    <mergeCell ref="F9:G9"/>
    <mergeCell ref="A1:H1"/>
    <mergeCell ref="A2:H2"/>
    <mergeCell ref="A5:D5"/>
    <mergeCell ref="F5:H5"/>
    <mergeCell ref="A6:C6"/>
    <mergeCell ref="F6:G6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🏠 الداشبورد</vt:lpstr>
      <vt:lpstr>📊 اليومية</vt:lpstr>
      <vt:lpstr>🏗️ المقاولات</vt:lpstr>
      <vt:lpstr>📦 المبيعات والمخازن</vt:lpstr>
      <vt:lpstr>📋 ميزان المراجعة</vt:lpstr>
      <vt:lpstr>💹 القوائم المالية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Ahmed</cp:lastModifiedBy>
  <cp:revision>0</cp:revision>
  <dcterms:created xsi:type="dcterms:W3CDTF">2026-04-29T11:31:44Z</dcterms:created>
  <dcterms:modified xsi:type="dcterms:W3CDTF">2026-04-29T11:45:18Z</dcterms:modified>
  <dc:language>en-US</dc:language>
</cp:coreProperties>
</file>